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192.168.1.150\shinsa\shinsa\２０２５年法改正 説明会・研修会・講習会 資料等\チェックリスト・補正通知\"/>
    </mc:Choice>
  </mc:AlternateContent>
  <xr:revisionPtr revIDLastSave="0" documentId="13_ncr:1_{1875AC03-C048-4829-8FC0-DC58B0032C25}" xr6:coauthVersionLast="47" xr6:coauthVersionMax="47" xr10:uidLastSave="{00000000-0000-0000-0000-000000000000}"/>
  <bookViews>
    <workbookView xWindow="-28920" yWindow="-120" windowWidth="29040" windowHeight="15720" activeTab="1" xr2:uid="{462C5DD3-A670-4537-A882-B4D19DA4A994}"/>
  </bookViews>
  <sheets>
    <sheet name="入力例" sheetId="1" r:id="rId1"/>
    <sheet name="仕様表" sheetId="2" r:id="rId2"/>
  </sheets>
  <definedNames>
    <definedName name="_xlnm.Print_Area" localSheetId="1">仕様表!$A$2:$R$168</definedName>
    <definedName name="_xlnm.Print_Area" localSheetId="0">入力例!$A$2:$R$168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6" i="2" l="1"/>
  <c r="P126" i="2"/>
  <c r="P125" i="2"/>
  <c r="P94" i="2"/>
  <c r="P89" i="2"/>
  <c r="P87" i="2"/>
  <c r="P84" i="2"/>
  <c r="P82" i="2"/>
  <c r="P73" i="2"/>
  <c r="P69" i="2"/>
  <c r="P66" i="2"/>
  <c r="P47" i="2"/>
  <c r="P38" i="2"/>
  <c r="P31" i="2"/>
  <c r="J140" i="2"/>
  <c r="J139" i="2"/>
  <c r="J138" i="2"/>
  <c r="J137" i="2"/>
  <c r="J136" i="2"/>
  <c r="P135" i="2"/>
  <c r="J135" i="2"/>
  <c r="J17" i="1"/>
  <c r="J164" i="1"/>
  <c r="J163" i="1"/>
  <c r="J162" i="1"/>
  <c r="J161" i="1"/>
  <c r="J160" i="1"/>
  <c r="J158" i="1"/>
  <c r="J159" i="1"/>
  <c r="J157" i="1"/>
  <c r="J151" i="1"/>
  <c r="J155" i="1"/>
  <c r="J154" i="1"/>
  <c r="J145" i="1"/>
  <c r="J153" i="1"/>
  <c r="J152" i="1"/>
  <c r="J148" i="1"/>
  <c r="J150" i="1"/>
  <c r="J149" i="1"/>
  <c r="J147" i="1"/>
  <c r="J141" i="1"/>
  <c r="J142" i="1"/>
  <c r="J144" i="1"/>
  <c r="J143" i="1"/>
  <c r="J140" i="1"/>
  <c r="J137" i="1"/>
  <c r="J139" i="1"/>
  <c r="J138" i="1"/>
  <c r="J136" i="1"/>
  <c r="J135" i="1"/>
  <c r="P135" i="1"/>
  <c r="P129" i="1"/>
  <c r="J23" i="1"/>
  <c r="J22" i="1"/>
  <c r="J20" i="1"/>
  <c r="P19" i="1"/>
  <c r="P18" i="1"/>
  <c r="J18" i="1"/>
  <c r="J15" i="1"/>
  <c r="J16" i="1"/>
  <c r="J14" i="1"/>
  <c r="J13" i="1"/>
  <c r="J12" i="1"/>
  <c r="M10" i="1"/>
  <c r="M8" i="1"/>
  <c r="M9" i="1"/>
  <c r="J7" i="1"/>
  <c r="J6" i="1"/>
  <c r="P8" i="1"/>
  <c r="P109" i="1"/>
  <c r="P108" i="1"/>
  <c r="P107" i="1"/>
  <c r="P106" i="1"/>
  <c r="P105" i="1"/>
  <c r="P103" i="1"/>
  <c r="P102" i="1"/>
  <c r="P99" i="1"/>
  <c r="P98" i="1"/>
  <c r="P96" i="1"/>
  <c r="P95" i="1"/>
  <c r="P89" i="1"/>
  <c r="P86" i="1"/>
  <c r="P85" i="1"/>
  <c r="P75" i="1"/>
  <c r="P74" i="1"/>
  <c r="P77" i="1"/>
  <c r="P57" i="1"/>
  <c r="P56" i="1"/>
  <c r="P55" i="1"/>
  <c r="P50" i="1"/>
  <c r="P40" i="1"/>
  <c r="P39" i="1"/>
  <c r="P35" i="1"/>
  <c r="P34" i="1"/>
  <c r="P33" i="1"/>
  <c r="P32" i="1"/>
  <c r="P29" i="1"/>
  <c r="P28" i="1"/>
  <c r="P27" i="1"/>
  <c r="P26" i="1"/>
  <c r="P25" i="1"/>
  <c r="P126" i="1"/>
  <c r="P125" i="1"/>
  <c r="P94" i="1"/>
  <c r="P87" i="1"/>
  <c r="P82" i="1"/>
  <c r="P76" i="1"/>
  <c r="P73" i="1"/>
  <c r="P69" i="1"/>
  <c r="P66" i="1"/>
  <c r="P47" i="1"/>
  <c r="P31" i="1"/>
  <c r="P38" i="1"/>
  <c r="P80" i="1"/>
  <c r="P61" i="1"/>
  <c r="P60" i="1"/>
  <c r="P59" i="1"/>
  <c r="P58" i="1"/>
  <c r="P9" i="1"/>
  <c r="P112" i="1"/>
  <c r="P111" i="1"/>
  <c r="P104" i="1"/>
  <c r="P100" i="1"/>
  <c r="P79" i="1"/>
  <c r="P44" i="1"/>
  <c r="P43" i="1"/>
  <c r="P42" i="1"/>
  <c r="P41" i="1"/>
  <c r="P37" i="1"/>
  <c r="P36" i="1"/>
  <c r="P17" i="1"/>
  <c r="P151" i="1"/>
  <c r="P83" i="1"/>
  <c r="P93" i="1"/>
  <c r="P91" i="1"/>
  <c r="P90" i="1"/>
  <c r="P65" i="1"/>
  <c r="P64" i="1"/>
  <c r="P63" i="1"/>
  <c r="P62" i="1"/>
  <c r="P97" i="1"/>
  <c r="P14" i="1"/>
  <c r="P13" i="1"/>
  <c r="P30" i="1"/>
</calcChain>
</file>

<file path=xl/sharedStrings.xml><?xml version="1.0" encoding="utf-8"?>
<sst xmlns="http://schemas.openxmlformats.org/spreadsheetml/2006/main" count="1556" uniqueCount="340">
  <si>
    <t>建築材料</t>
    <rPh sb="0" eb="4">
      <t>ケンチクザイリョウ</t>
    </rPh>
    <phoneticPr fontId="1"/>
  </si>
  <si>
    <t>基礎コンクリート</t>
    <rPh sb="0" eb="2">
      <t>キソ</t>
    </rPh>
    <phoneticPr fontId="1"/>
  </si>
  <si>
    <t>基礎鉄筋</t>
    <rPh sb="0" eb="2">
      <t>キソ</t>
    </rPh>
    <rPh sb="2" eb="4">
      <t>テッキン</t>
    </rPh>
    <phoneticPr fontId="1"/>
  </si>
  <si>
    <t>法第37条</t>
    <rPh sb="0" eb="1">
      <t>ホウ</t>
    </rPh>
    <rPh sb="1" eb="2">
      <t>ダイ</t>
    </rPh>
    <rPh sb="4" eb="5">
      <t>ジョウ</t>
    </rPh>
    <phoneticPr fontId="1"/>
  </si>
  <si>
    <t>居室の天井の高さ</t>
    <rPh sb="0" eb="2">
      <t>キョシツ</t>
    </rPh>
    <rPh sb="3" eb="5">
      <t>テンジョウ</t>
    </rPh>
    <rPh sb="6" eb="7">
      <t>タカ</t>
    </rPh>
    <phoneticPr fontId="1"/>
  </si>
  <si>
    <t>構造部材等</t>
    <rPh sb="0" eb="2">
      <t>コウゾウ</t>
    </rPh>
    <rPh sb="2" eb="4">
      <t>ブザイ</t>
    </rPh>
    <rPh sb="4" eb="5">
      <t>トウ</t>
    </rPh>
    <phoneticPr fontId="1"/>
  </si>
  <si>
    <t>構造部材の耐久</t>
    <rPh sb="0" eb="4">
      <t>コウゾウブザイ</t>
    </rPh>
    <rPh sb="5" eb="7">
      <t>タイキュウ</t>
    </rPh>
    <phoneticPr fontId="1"/>
  </si>
  <si>
    <t>構造耐力上主要な部分</t>
    <rPh sb="0" eb="2">
      <t>コウゾウ</t>
    </rPh>
    <rPh sb="2" eb="4">
      <t>タイリョク</t>
    </rPh>
    <rPh sb="4" eb="5">
      <t>ウエ</t>
    </rPh>
    <rPh sb="5" eb="7">
      <t>シュヨウ</t>
    </rPh>
    <rPh sb="8" eb="10">
      <t>ブブン</t>
    </rPh>
    <phoneticPr fontId="1"/>
  </si>
  <si>
    <t>腐⾷、腐朽、摩損のおそれのあるものに腐⾷等防止の措置</t>
    <phoneticPr fontId="1"/>
  </si>
  <si>
    <t>基礎</t>
    <rPh sb="0" eb="2">
      <t>キソ</t>
    </rPh>
    <phoneticPr fontId="1"/>
  </si>
  <si>
    <t>令第38条</t>
    <rPh sb="0" eb="1">
      <t>レイ</t>
    </rPh>
    <rPh sb="1" eb="2">
      <t>ダイ</t>
    </rPh>
    <rPh sb="4" eb="5">
      <t>ジョウ</t>
    </rPh>
    <phoneticPr fontId="1"/>
  </si>
  <si>
    <t>令第22条</t>
    <rPh sb="0" eb="1">
      <t>レイ</t>
    </rPh>
    <rPh sb="1" eb="2">
      <t>ダイ</t>
    </rPh>
    <rPh sb="4" eb="5">
      <t>ジョウ</t>
    </rPh>
    <phoneticPr fontId="1"/>
  </si>
  <si>
    <t>基礎の種類</t>
    <rPh sb="0" eb="2">
      <t>キソ</t>
    </rPh>
    <rPh sb="3" eb="5">
      <t>シュルイ</t>
    </rPh>
    <phoneticPr fontId="1"/>
  </si>
  <si>
    <t>基礎の底部の位置</t>
    <rPh sb="0" eb="2">
      <t>キソ</t>
    </rPh>
    <rPh sb="3" eb="5">
      <t>テイブ</t>
    </rPh>
    <rPh sb="6" eb="8">
      <t>イチ</t>
    </rPh>
    <phoneticPr fontId="1"/>
  </si>
  <si>
    <t>基礎の底部に作用する荷重の数値・算出方法</t>
    <rPh sb="0" eb="2">
      <t>キソ</t>
    </rPh>
    <rPh sb="3" eb="5">
      <t>テイブ</t>
    </rPh>
    <rPh sb="6" eb="8">
      <t>サヨウ</t>
    </rPh>
    <rPh sb="10" eb="12">
      <t>カジュウ</t>
    </rPh>
    <rPh sb="13" eb="15">
      <t>スウチ</t>
    </rPh>
    <rPh sb="16" eb="18">
      <t>サンシュツ</t>
    </rPh>
    <rPh sb="18" eb="20">
      <t>ホウホウ</t>
    </rPh>
    <phoneticPr fontId="1"/>
  </si>
  <si>
    <t>木杭及び常水面の位置</t>
    <rPh sb="0" eb="1">
      <t>キ</t>
    </rPh>
    <rPh sb="1" eb="2">
      <t>クイ</t>
    </rPh>
    <rPh sb="2" eb="3">
      <t>オヨ</t>
    </rPh>
    <rPh sb="4" eb="7">
      <t>ジョウスイメン</t>
    </rPh>
    <rPh sb="8" eb="10">
      <t>イチ</t>
    </rPh>
    <phoneticPr fontId="1"/>
  </si>
  <si>
    <t>鉄筋</t>
    <rPh sb="0" eb="2">
      <t>テッキン</t>
    </rPh>
    <phoneticPr fontId="1"/>
  </si>
  <si>
    <t>地盤調査</t>
    <rPh sb="0" eb="4">
      <t>ジバンチョウサ</t>
    </rPh>
    <phoneticPr fontId="1"/>
  </si>
  <si>
    <t>地盤改良</t>
    <rPh sb="0" eb="4">
      <t>ジバンカイリョウ</t>
    </rPh>
    <phoneticPr fontId="1"/>
  </si>
  <si>
    <t>□</t>
    <phoneticPr fontId="1"/>
  </si>
  <si>
    <t>屋根ふき材等</t>
    <rPh sb="0" eb="2">
      <t>ヤネ</t>
    </rPh>
    <rPh sb="4" eb="5">
      <t>ザイ</t>
    </rPh>
    <rPh sb="5" eb="6">
      <t>トウ</t>
    </rPh>
    <phoneticPr fontId="1"/>
  </si>
  <si>
    <t>屋根ふき材の固定方法</t>
    <rPh sb="0" eb="2">
      <t>ヤネ</t>
    </rPh>
    <rPh sb="4" eb="5">
      <t>ザイ</t>
    </rPh>
    <rPh sb="6" eb="8">
      <t>コテイ</t>
    </rPh>
    <rPh sb="8" eb="10">
      <t>ホウホウ</t>
    </rPh>
    <phoneticPr fontId="1"/>
  </si>
  <si>
    <t>屋外に面する部分のタイル等の緊結方法</t>
    <rPh sb="0" eb="2">
      <t>オクガイ</t>
    </rPh>
    <rPh sb="3" eb="4">
      <t>メン</t>
    </rPh>
    <rPh sb="6" eb="8">
      <t>ブブン</t>
    </rPh>
    <rPh sb="12" eb="13">
      <t>トウ</t>
    </rPh>
    <rPh sb="14" eb="16">
      <t>キンケツ</t>
    </rPh>
    <rPh sb="16" eb="18">
      <t>ホウホウ</t>
    </rPh>
    <phoneticPr fontId="1"/>
  </si>
  <si>
    <t>太陽光システム等を設置した際の防錆処理</t>
    <rPh sb="0" eb="2">
      <t>タイヨウ</t>
    </rPh>
    <rPh sb="2" eb="3">
      <t>ヒカリ</t>
    </rPh>
    <rPh sb="7" eb="8">
      <t>トウ</t>
    </rPh>
    <rPh sb="9" eb="11">
      <t>セッチ</t>
    </rPh>
    <rPh sb="13" eb="14">
      <t>サイ</t>
    </rPh>
    <rPh sb="15" eb="19">
      <t>ボウセイショリ</t>
    </rPh>
    <phoneticPr fontId="1"/>
  </si>
  <si>
    <t>項目</t>
    <rPh sb="0" eb="2">
      <t>コウモク</t>
    </rPh>
    <phoneticPr fontId="1"/>
  </si>
  <si>
    <t>小項目</t>
    <rPh sb="0" eb="3">
      <t>ショウコウモク</t>
    </rPh>
    <phoneticPr fontId="1"/>
  </si>
  <si>
    <t>仕様</t>
    <rPh sb="0" eb="2">
      <t>シヨウ</t>
    </rPh>
    <phoneticPr fontId="1"/>
  </si>
  <si>
    <t>階数</t>
    <rPh sb="0" eb="2">
      <t>カイスウ</t>
    </rPh>
    <phoneticPr fontId="1"/>
  </si>
  <si>
    <t>（告示第1540号）</t>
    <rPh sb="1" eb="3">
      <t>コクジ</t>
    </rPh>
    <rPh sb="3" eb="4">
      <t>ダイ</t>
    </rPh>
    <rPh sb="8" eb="9">
      <t>ゴウ</t>
    </rPh>
    <phoneticPr fontId="1"/>
  </si>
  <si>
    <t>材料</t>
    <rPh sb="0" eb="2">
      <t>ザイリョウ</t>
    </rPh>
    <phoneticPr fontId="1"/>
  </si>
  <si>
    <t>土台</t>
    <rPh sb="0" eb="2">
      <t>ドダイ</t>
    </rPh>
    <phoneticPr fontId="1"/>
  </si>
  <si>
    <t>1階の耐力壁の下部に土台を設置</t>
    <rPh sb="1" eb="2">
      <t>カイ</t>
    </rPh>
    <rPh sb="3" eb="6">
      <t>タイリョクカベ</t>
    </rPh>
    <rPh sb="7" eb="9">
      <t>カブ</t>
    </rPh>
    <rPh sb="10" eb="12">
      <t>ドダイ</t>
    </rPh>
    <rPh sb="13" eb="15">
      <t>セッチ</t>
    </rPh>
    <phoneticPr fontId="1"/>
  </si>
  <si>
    <t>一から四号に定める材料を使用</t>
    <rPh sb="0" eb="1">
      <t>1</t>
    </rPh>
    <rPh sb="3" eb="4">
      <t>4</t>
    </rPh>
    <rPh sb="4" eb="5">
      <t>ゴウ</t>
    </rPh>
    <rPh sb="6" eb="7">
      <t>サダ</t>
    </rPh>
    <rPh sb="9" eb="11">
      <t>ザイリョウ</t>
    </rPh>
    <rPh sb="12" eb="14">
      <t>シヨウ</t>
    </rPh>
    <phoneticPr fontId="1"/>
  </si>
  <si>
    <t>床版</t>
    <rPh sb="0" eb="1">
      <t>ユカ</t>
    </rPh>
    <rPh sb="1" eb="2">
      <t>バン</t>
    </rPh>
    <phoneticPr fontId="1"/>
  </si>
  <si>
    <t>土台の寸法</t>
    <rPh sb="0" eb="2">
      <t>ドダイ</t>
    </rPh>
    <rPh sb="3" eb="5">
      <t>スンポウ</t>
    </rPh>
    <phoneticPr fontId="1"/>
  </si>
  <si>
    <t>床根太、端根太、側根太の寸法</t>
    <rPh sb="0" eb="3">
      <t>ユカネダ</t>
    </rPh>
    <rPh sb="4" eb="7">
      <t>ハシネダ</t>
    </rPh>
    <rPh sb="8" eb="9">
      <t>ガワ</t>
    </rPh>
    <rPh sb="9" eb="11">
      <t>ネダ</t>
    </rPh>
    <rPh sb="12" eb="14">
      <t>スンポウ</t>
    </rPh>
    <phoneticPr fontId="1"/>
  </si>
  <si>
    <t>床根太支点間距離</t>
    <rPh sb="0" eb="3">
      <t>ユカネダ</t>
    </rPh>
    <rPh sb="3" eb="5">
      <t>シテン</t>
    </rPh>
    <rPh sb="5" eb="6">
      <t>アイダ</t>
    </rPh>
    <rPh sb="6" eb="8">
      <t>キョリ</t>
    </rPh>
    <phoneticPr fontId="1"/>
  </si>
  <si>
    <t>8m以下</t>
    <rPh sb="2" eb="4">
      <t>イカ</t>
    </rPh>
    <phoneticPr fontId="1"/>
  </si>
  <si>
    <t>床根太間隔</t>
    <rPh sb="0" eb="3">
      <t>ユカネダ</t>
    </rPh>
    <rPh sb="3" eb="5">
      <t>カンカク</t>
    </rPh>
    <phoneticPr fontId="1"/>
  </si>
  <si>
    <t>65cm以下</t>
    <rPh sb="4" eb="6">
      <t>イカ</t>
    </rPh>
    <phoneticPr fontId="1"/>
  </si>
  <si>
    <t>床根太と同寸法以上の断面の床根太で補強</t>
    <rPh sb="0" eb="3">
      <t>ユカネダ</t>
    </rPh>
    <rPh sb="4" eb="7">
      <t>ドウスンポウ</t>
    </rPh>
    <rPh sb="7" eb="9">
      <t>イジョウ</t>
    </rPh>
    <rPh sb="10" eb="12">
      <t>ダンメン</t>
    </rPh>
    <rPh sb="13" eb="16">
      <t>ユカネダ</t>
    </rPh>
    <rPh sb="17" eb="19">
      <t>ホキョウ</t>
    </rPh>
    <phoneticPr fontId="1"/>
  </si>
  <si>
    <t>床根太補強</t>
    <rPh sb="0" eb="3">
      <t>ユカネダ</t>
    </rPh>
    <rPh sb="3" eb="5">
      <t>ホキョウ</t>
    </rPh>
    <phoneticPr fontId="1"/>
  </si>
  <si>
    <t>第1</t>
    <rPh sb="0" eb="1">
      <t>ダイ</t>
    </rPh>
    <phoneticPr fontId="1"/>
  </si>
  <si>
    <t>第2</t>
    <rPh sb="0" eb="1">
      <t>ダイ</t>
    </rPh>
    <phoneticPr fontId="1"/>
  </si>
  <si>
    <t>第3</t>
    <rPh sb="0" eb="1">
      <t>ダイ</t>
    </rPh>
    <phoneticPr fontId="1"/>
  </si>
  <si>
    <t>床開口補強</t>
    <rPh sb="0" eb="1">
      <t>ユカ</t>
    </rPh>
    <rPh sb="1" eb="3">
      <t>カイコウ</t>
    </rPh>
    <rPh sb="3" eb="5">
      <t>ホキョウ</t>
    </rPh>
    <phoneticPr fontId="1"/>
  </si>
  <si>
    <t>床材（構造用面材）</t>
    <rPh sb="0" eb="2">
      <t>ユカザイ</t>
    </rPh>
    <rPh sb="3" eb="6">
      <t>コウゾウヨウ</t>
    </rPh>
    <rPh sb="6" eb="8">
      <t>メンザイ</t>
    </rPh>
    <phoneticPr fontId="1"/>
  </si>
  <si>
    <t>各部材相互等の緊結</t>
    <rPh sb="0" eb="3">
      <t>カクブザイ</t>
    </rPh>
    <rPh sb="3" eb="5">
      <t>ソウゴ</t>
    </rPh>
    <rPh sb="5" eb="6">
      <t>トウ</t>
    </rPh>
    <rPh sb="7" eb="9">
      <t>キンケツ</t>
    </rPh>
    <phoneticPr fontId="1"/>
  </si>
  <si>
    <t>2階以上の床版の構造</t>
    <rPh sb="1" eb="4">
      <t>カイイジョウ</t>
    </rPh>
    <rPh sb="5" eb="7">
      <t>ユカバン</t>
    </rPh>
    <rPh sb="8" eb="10">
      <t>コウゾウ</t>
    </rPh>
    <phoneticPr fontId="1"/>
  </si>
  <si>
    <t>その他の床版の構造</t>
    <rPh sb="2" eb="3">
      <t>タ</t>
    </rPh>
    <rPh sb="4" eb="6">
      <t>ユカバン</t>
    </rPh>
    <rPh sb="7" eb="9">
      <t>コウゾウ</t>
    </rPh>
    <phoneticPr fontId="1"/>
  </si>
  <si>
    <t>壁等</t>
    <rPh sb="0" eb="1">
      <t>カベ</t>
    </rPh>
    <rPh sb="1" eb="2">
      <t>トウ</t>
    </rPh>
    <phoneticPr fontId="1"/>
  </si>
  <si>
    <t>耐力壁の配置</t>
    <rPh sb="0" eb="3">
      <t>タイリョクカベ</t>
    </rPh>
    <rPh sb="4" eb="6">
      <t>ハイチ</t>
    </rPh>
    <phoneticPr fontId="1"/>
  </si>
  <si>
    <t>つり合い良く配置</t>
    <rPh sb="2" eb="3">
      <t>ア</t>
    </rPh>
    <rPh sb="4" eb="5">
      <t>ヨ</t>
    </rPh>
    <rPh sb="6" eb="8">
      <t>ハイチ</t>
    </rPh>
    <phoneticPr fontId="1"/>
  </si>
  <si>
    <t>耐力壁を設けない小屋裏</t>
    <rPh sb="0" eb="3">
      <t>タイリョクカベ</t>
    </rPh>
    <rPh sb="4" eb="5">
      <t>モウ</t>
    </rPh>
    <rPh sb="8" eb="11">
      <t>コヤウラ</t>
    </rPh>
    <phoneticPr fontId="1"/>
  </si>
  <si>
    <t>下枠、たて枠、上枠の寸法</t>
    <rPh sb="0" eb="2">
      <t>シタワク</t>
    </rPh>
    <rPh sb="5" eb="6">
      <t>ワク</t>
    </rPh>
    <rPh sb="7" eb="9">
      <t>ウワワク</t>
    </rPh>
    <rPh sb="10" eb="12">
      <t>スンポウ</t>
    </rPh>
    <phoneticPr fontId="1"/>
  </si>
  <si>
    <t>耐力壁線相互の距離</t>
    <rPh sb="0" eb="2">
      <t>タイリョク</t>
    </rPh>
    <rPh sb="2" eb="3">
      <t>カベ</t>
    </rPh>
    <rPh sb="3" eb="4">
      <t>セン</t>
    </rPh>
    <rPh sb="4" eb="6">
      <t>ソウゴ</t>
    </rPh>
    <rPh sb="7" eb="9">
      <t>キョリ</t>
    </rPh>
    <phoneticPr fontId="1"/>
  </si>
  <si>
    <t>40㎡以下</t>
    <rPh sb="3" eb="5">
      <t>イカ</t>
    </rPh>
    <phoneticPr fontId="1"/>
  </si>
  <si>
    <t>外壁の耐力壁線交さ部</t>
    <rPh sb="0" eb="2">
      <t>ガイヘキ</t>
    </rPh>
    <rPh sb="3" eb="7">
      <t>タイリョクカベセン</t>
    </rPh>
    <rPh sb="7" eb="8">
      <t>コウ</t>
    </rPh>
    <rPh sb="9" eb="10">
      <t>ブ</t>
    </rPh>
    <phoneticPr fontId="1"/>
  </si>
  <si>
    <t>たて枠相互の間隔</t>
    <rPh sb="2" eb="3">
      <t>ワク</t>
    </rPh>
    <rPh sb="3" eb="5">
      <t>ソウゴ</t>
    </rPh>
    <rPh sb="6" eb="8">
      <t>カンカク</t>
    </rPh>
    <phoneticPr fontId="1"/>
  </si>
  <si>
    <t>耐力壁の隅角部、交さ部のたて枠本数</t>
    <rPh sb="0" eb="3">
      <t>タイリョクカベ</t>
    </rPh>
    <rPh sb="4" eb="7">
      <t>グウカクブ</t>
    </rPh>
    <rPh sb="8" eb="9">
      <t>カワ</t>
    </rPh>
    <rPh sb="10" eb="11">
      <t>ブ</t>
    </rPh>
    <rPh sb="14" eb="15">
      <t>ワク</t>
    </rPh>
    <rPh sb="15" eb="17">
      <t>ホンスウ</t>
    </rPh>
    <phoneticPr fontId="1"/>
  </si>
  <si>
    <t>2本以上：206、208、306、404、406、408</t>
    <rPh sb="1" eb="2">
      <t>ホン</t>
    </rPh>
    <rPh sb="2" eb="4">
      <t>イジョウ</t>
    </rPh>
    <phoneticPr fontId="1"/>
  </si>
  <si>
    <t>引き寄せ金物等</t>
    <rPh sb="0" eb="1">
      <t>ヒ</t>
    </rPh>
    <rPh sb="2" eb="3">
      <t>ヨ</t>
    </rPh>
    <rPh sb="4" eb="6">
      <t>カナモノ</t>
    </rPh>
    <rPh sb="6" eb="7">
      <t>トウ</t>
    </rPh>
    <phoneticPr fontId="1"/>
  </si>
  <si>
    <t>頭つなぎの配置</t>
    <rPh sb="0" eb="1">
      <t>アタマ</t>
    </rPh>
    <rPh sb="5" eb="7">
      <t>ハイチ</t>
    </rPh>
    <phoneticPr fontId="1"/>
  </si>
  <si>
    <t>屋外に面する部分で隅角部、開口部の両側の部分の耐力壁のたて枠と直下の床の枠組を金物または壁材で緊結</t>
    <rPh sb="0" eb="2">
      <t>オクガイ</t>
    </rPh>
    <rPh sb="3" eb="4">
      <t>メン</t>
    </rPh>
    <rPh sb="6" eb="8">
      <t>ブブン</t>
    </rPh>
    <rPh sb="9" eb="12">
      <t>グウカクブ</t>
    </rPh>
    <rPh sb="13" eb="16">
      <t>カイコウブ</t>
    </rPh>
    <rPh sb="17" eb="19">
      <t>リョウガワ</t>
    </rPh>
    <rPh sb="20" eb="22">
      <t>ブブン</t>
    </rPh>
    <rPh sb="23" eb="26">
      <t>タイリョクカベ</t>
    </rPh>
    <rPh sb="29" eb="30">
      <t>ワク</t>
    </rPh>
    <rPh sb="31" eb="33">
      <t>チョッカ</t>
    </rPh>
    <rPh sb="34" eb="35">
      <t>ユカ</t>
    </rPh>
    <rPh sb="36" eb="38">
      <t>ワクグ</t>
    </rPh>
    <rPh sb="39" eb="41">
      <t>カナモノ</t>
    </rPh>
    <rPh sb="44" eb="46">
      <t>カベザイ</t>
    </rPh>
    <rPh sb="47" eb="49">
      <t>キンケツ</t>
    </rPh>
    <phoneticPr fontId="1"/>
  </si>
  <si>
    <t>まぐさの設置</t>
    <rPh sb="4" eb="6">
      <t>セッチ</t>
    </rPh>
    <phoneticPr fontId="1"/>
  </si>
  <si>
    <t>幅90cm以上の開口部の上部にまぐさを設置（たて枠と同寸法以上の断面のまぐさ受けが必要）</t>
    <rPh sb="0" eb="1">
      <t>ハバ</t>
    </rPh>
    <rPh sb="5" eb="7">
      <t>イジョウ</t>
    </rPh>
    <rPh sb="8" eb="11">
      <t>カイコウブ</t>
    </rPh>
    <rPh sb="12" eb="14">
      <t>ジョウブ</t>
    </rPh>
    <rPh sb="19" eb="21">
      <t>セッチ</t>
    </rPh>
    <rPh sb="24" eb="25">
      <t>ワク</t>
    </rPh>
    <rPh sb="26" eb="29">
      <t>ドウスンポウ</t>
    </rPh>
    <rPh sb="29" eb="31">
      <t>イジョウ</t>
    </rPh>
    <rPh sb="32" eb="34">
      <t>ダンメン</t>
    </rPh>
    <rPh sb="38" eb="39">
      <t>ウ</t>
    </rPh>
    <rPh sb="41" eb="43">
      <t>ヒツヨウ</t>
    </rPh>
    <phoneticPr fontId="1"/>
  </si>
  <si>
    <t>まぐさ省略（構造耐力上有効な補強必要）</t>
    <rPh sb="3" eb="5">
      <t>ショウリャク</t>
    </rPh>
    <rPh sb="6" eb="8">
      <t>コウゾウ</t>
    </rPh>
    <rPh sb="8" eb="10">
      <t>タイリョク</t>
    </rPh>
    <rPh sb="10" eb="11">
      <t>ウエ</t>
    </rPh>
    <rPh sb="11" eb="13">
      <t>ユウコウ</t>
    </rPh>
    <rPh sb="14" eb="16">
      <t>ホキョウ</t>
    </rPh>
    <rPh sb="16" eb="18">
      <t>ヒツヨウ</t>
    </rPh>
    <phoneticPr fontId="1"/>
  </si>
  <si>
    <t>筋かい</t>
    <rPh sb="0" eb="1">
      <t>スジ</t>
    </rPh>
    <phoneticPr fontId="1"/>
  </si>
  <si>
    <t>筋交いに欠きこみをしていない</t>
    <rPh sb="0" eb="2">
      <t>スジカ</t>
    </rPh>
    <rPh sb="4" eb="5">
      <t>カ</t>
    </rPh>
    <phoneticPr fontId="1"/>
  </si>
  <si>
    <t>壁の各部等の緊結方法</t>
    <rPh sb="0" eb="1">
      <t>カベ</t>
    </rPh>
    <rPh sb="2" eb="4">
      <t>カクブ</t>
    </rPh>
    <rPh sb="4" eb="5">
      <t>トウ</t>
    </rPh>
    <rPh sb="6" eb="10">
      <t>キンケツホウホウ</t>
    </rPh>
    <phoneticPr fontId="1"/>
  </si>
  <si>
    <t>地階の壁</t>
    <rPh sb="0" eb="2">
      <t>チカイ</t>
    </rPh>
    <rPh sb="3" eb="4">
      <t>カベ</t>
    </rPh>
    <phoneticPr fontId="1"/>
  </si>
  <si>
    <t>RC造とする</t>
    <rPh sb="2" eb="3">
      <t>ゾウ</t>
    </rPh>
    <phoneticPr fontId="1"/>
  </si>
  <si>
    <t>根太等の横架材</t>
    <rPh sb="0" eb="3">
      <t>ネダトウ</t>
    </rPh>
    <rPh sb="4" eb="7">
      <t>オウカザイ</t>
    </rPh>
    <phoneticPr fontId="1"/>
  </si>
  <si>
    <t>床根太、天井根太その他の横架材には、その中央部付近の下側に構造耐力上支障のある欠込がない</t>
    <phoneticPr fontId="1"/>
  </si>
  <si>
    <t>第6</t>
    <rPh sb="0" eb="1">
      <t>ダイ</t>
    </rPh>
    <phoneticPr fontId="1"/>
  </si>
  <si>
    <t>小屋組等</t>
    <rPh sb="0" eb="3">
      <t>コヤグ</t>
    </rPh>
    <rPh sb="3" eb="4">
      <t>トウ</t>
    </rPh>
    <phoneticPr fontId="1"/>
  </si>
  <si>
    <t>たるき・天井根太の寸法</t>
    <rPh sb="4" eb="6">
      <t>テンジョウ</t>
    </rPh>
    <rPh sb="6" eb="8">
      <t>ネダ</t>
    </rPh>
    <rPh sb="9" eb="11">
      <t>スンポウ</t>
    </rPh>
    <phoneticPr fontId="1"/>
  </si>
  <si>
    <t>たるきの間隔</t>
    <rPh sb="4" eb="6">
      <t>カンカク</t>
    </rPh>
    <phoneticPr fontId="1"/>
  </si>
  <si>
    <t>あおり止め金物の設置</t>
    <rPh sb="3" eb="4">
      <t>ト</t>
    </rPh>
    <rPh sb="5" eb="7">
      <t>カナモノ</t>
    </rPh>
    <rPh sb="8" eb="10">
      <t>セッチ</t>
    </rPh>
    <phoneticPr fontId="1"/>
  </si>
  <si>
    <t>たるきつなぎの設置</t>
    <rPh sb="7" eb="9">
      <t>セッチ</t>
    </rPh>
    <phoneticPr fontId="1"/>
  </si>
  <si>
    <t>たるき（トラス）と頭つなぎ及び上枠を金物で緊結</t>
    <rPh sb="9" eb="10">
      <t>アタマ</t>
    </rPh>
    <rPh sb="13" eb="14">
      <t>オヨ</t>
    </rPh>
    <rPh sb="15" eb="17">
      <t>ウワワク</t>
    </rPh>
    <rPh sb="18" eb="20">
      <t>カナモノ</t>
    </rPh>
    <rPh sb="21" eb="23">
      <t>キンケツ</t>
    </rPh>
    <phoneticPr fontId="1"/>
  </si>
  <si>
    <t>振れ止めの設置</t>
    <rPh sb="0" eb="1">
      <t>フ</t>
    </rPh>
    <rPh sb="2" eb="3">
      <t>ド</t>
    </rPh>
    <rPh sb="5" eb="7">
      <t>セッチ</t>
    </rPh>
    <phoneticPr fontId="1"/>
  </si>
  <si>
    <t>振れ止めを設置</t>
    <rPh sb="0" eb="1">
      <t>フ</t>
    </rPh>
    <rPh sb="2" eb="3">
      <t>ド</t>
    </rPh>
    <rPh sb="5" eb="7">
      <t>セッチ</t>
    </rPh>
    <phoneticPr fontId="1"/>
  </si>
  <si>
    <t>屋根版に使用する構造用面材</t>
    <rPh sb="0" eb="2">
      <t>ヤネ</t>
    </rPh>
    <rPh sb="2" eb="3">
      <t>バン</t>
    </rPh>
    <rPh sb="4" eb="6">
      <t>シヨウ</t>
    </rPh>
    <rPh sb="8" eb="13">
      <t>コウゾウヨウメンザイ</t>
    </rPh>
    <phoneticPr fontId="1"/>
  </si>
  <si>
    <t>小屋組を構成する部材の緊結方法</t>
    <rPh sb="0" eb="3">
      <t>コヤグ</t>
    </rPh>
    <rPh sb="4" eb="6">
      <t>コウセイ</t>
    </rPh>
    <rPh sb="8" eb="10">
      <t>ブザイ</t>
    </rPh>
    <rPh sb="11" eb="15">
      <t>キンケツホウホウ</t>
    </rPh>
    <phoneticPr fontId="1"/>
  </si>
  <si>
    <t>第7 九号に定める緊結方法</t>
    <rPh sb="0" eb="1">
      <t>ダイ</t>
    </rPh>
    <rPh sb="3" eb="4">
      <t>9</t>
    </rPh>
    <rPh sb="4" eb="5">
      <t>ゴウ</t>
    </rPh>
    <rPh sb="6" eb="7">
      <t>サダ</t>
    </rPh>
    <rPh sb="9" eb="13">
      <t>キンケツホウホウ</t>
    </rPh>
    <phoneticPr fontId="1"/>
  </si>
  <si>
    <t>開口部の幅は2m以下 かつ 幅の合計は当該屋根または外壁の下端の1/2以下</t>
    <rPh sb="0" eb="3">
      <t>カイコウブ</t>
    </rPh>
    <rPh sb="4" eb="5">
      <t>ハバ</t>
    </rPh>
    <rPh sb="8" eb="10">
      <t>イカ</t>
    </rPh>
    <rPh sb="14" eb="15">
      <t>ハバ</t>
    </rPh>
    <rPh sb="16" eb="18">
      <t>ゴウケイ</t>
    </rPh>
    <rPh sb="19" eb="21">
      <t>トウガイ</t>
    </rPh>
    <rPh sb="21" eb="23">
      <t>ヤネ</t>
    </rPh>
    <rPh sb="26" eb="28">
      <t>ガイヘキ</t>
    </rPh>
    <rPh sb="29" eb="30">
      <t>シタ</t>
    </rPh>
    <rPh sb="30" eb="31">
      <t>ハシ</t>
    </rPh>
    <rPh sb="35" eb="37">
      <t>イカ</t>
    </rPh>
    <phoneticPr fontId="1"/>
  </si>
  <si>
    <t>　小屋の屋根に設ける</t>
    <rPh sb="1" eb="3">
      <t>コヤ</t>
    </rPh>
    <rPh sb="4" eb="6">
      <t>ヤネ</t>
    </rPh>
    <rPh sb="7" eb="8">
      <t>モウ</t>
    </rPh>
    <phoneticPr fontId="1"/>
  </si>
  <si>
    <t>　屋根の端部からの距離が90cm以上</t>
    <rPh sb="1" eb="3">
      <t>ヤネ</t>
    </rPh>
    <rPh sb="4" eb="6">
      <t>タンブ</t>
    </rPh>
    <rPh sb="9" eb="11">
      <t>キョリ</t>
    </rPh>
    <rPh sb="16" eb="18">
      <t>イジョウ</t>
    </rPh>
    <phoneticPr fontId="1"/>
  </si>
  <si>
    <t>　他の開口部からの距離が180cm以上</t>
    <rPh sb="1" eb="2">
      <t>タ</t>
    </rPh>
    <rPh sb="3" eb="6">
      <t>カイコウブ</t>
    </rPh>
    <rPh sb="9" eb="11">
      <t>キョリ</t>
    </rPh>
    <rPh sb="17" eb="19">
      <t>イジョウ</t>
    </rPh>
    <phoneticPr fontId="1"/>
  </si>
  <si>
    <t>開口部の幅は3m以下 かつ 以下すべてに該当</t>
    <rPh sb="0" eb="3">
      <t>カイコウブ</t>
    </rPh>
    <rPh sb="4" eb="5">
      <t>ハバ</t>
    </rPh>
    <rPh sb="8" eb="10">
      <t>イカ</t>
    </rPh>
    <rPh sb="14" eb="16">
      <t>イカ</t>
    </rPh>
    <rPh sb="20" eb="22">
      <t>ガイトウ</t>
    </rPh>
    <phoneticPr fontId="1"/>
  </si>
  <si>
    <t>外壁に設ける開口部のまぐさ</t>
    <rPh sb="0" eb="2">
      <t>ガイヘキ</t>
    </rPh>
    <rPh sb="3" eb="4">
      <t>モウ</t>
    </rPh>
    <rPh sb="6" eb="9">
      <t>カイコウブ</t>
    </rPh>
    <phoneticPr fontId="1"/>
  </si>
  <si>
    <t>幅90cm以上の開口部の上部にまぐさを設置（開口部を構成する部材と同寸法以上の断面のまぐさ受けが必要）</t>
    <rPh sb="0" eb="1">
      <t>ハバ</t>
    </rPh>
    <rPh sb="5" eb="7">
      <t>イジョウ</t>
    </rPh>
    <rPh sb="8" eb="11">
      <t>カイコウブ</t>
    </rPh>
    <rPh sb="12" eb="14">
      <t>ジョウブ</t>
    </rPh>
    <rPh sb="19" eb="21">
      <t>セッチ</t>
    </rPh>
    <rPh sb="22" eb="25">
      <t>カイコウブ</t>
    </rPh>
    <rPh sb="26" eb="28">
      <t>コウセイ</t>
    </rPh>
    <rPh sb="30" eb="32">
      <t>ブザイ</t>
    </rPh>
    <rPh sb="33" eb="36">
      <t>ドウスンポウ</t>
    </rPh>
    <rPh sb="36" eb="38">
      <t>イジョウ</t>
    </rPh>
    <rPh sb="39" eb="41">
      <t>ダンメン</t>
    </rPh>
    <rPh sb="45" eb="46">
      <t>ウ</t>
    </rPh>
    <rPh sb="48" eb="50">
      <t>ヒツヨウ</t>
    </rPh>
    <phoneticPr fontId="1"/>
  </si>
  <si>
    <t>天井根太に軽量H形鋼を用いる場合</t>
    <rPh sb="0" eb="2">
      <t>テンジョウ</t>
    </rPh>
    <rPh sb="2" eb="4">
      <t>ネダ</t>
    </rPh>
    <rPh sb="5" eb="7">
      <t>ケイリョウ</t>
    </rPh>
    <rPh sb="8" eb="10">
      <t>カタコウ</t>
    </rPh>
    <rPh sb="11" eb="12">
      <t>モチ</t>
    </rPh>
    <rPh sb="14" eb="16">
      <t>バアイ</t>
    </rPh>
    <phoneticPr fontId="1"/>
  </si>
  <si>
    <t>防腐措置等</t>
    <rPh sb="0" eb="2">
      <t>ボウフ</t>
    </rPh>
    <rPh sb="2" eb="4">
      <t>ソチ</t>
    </rPh>
    <rPh sb="4" eb="5">
      <t>トウ</t>
    </rPh>
    <phoneticPr fontId="1"/>
  </si>
  <si>
    <t>土台と基礎の接する面</t>
    <rPh sb="0" eb="2">
      <t>ドダイ</t>
    </rPh>
    <rPh sb="3" eb="5">
      <t>キソ</t>
    </rPh>
    <rPh sb="6" eb="7">
      <t>セッ</t>
    </rPh>
    <rPh sb="9" eb="10">
      <t>メン</t>
    </rPh>
    <phoneticPr fontId="1"/>
  </si>
  <si>
    <t>防水紙等を用いている</t>
    <rPh sb="0" eb="2">
      <t>ボウスイ</t>
    </rPh>
    <rPh sb="2" eb="3">
      <t>カミ</t>
    </rPh>
    <rPh sb="3" eb="4">
      <t>トウ</t>
    </rPh>
    <rPh sb="5" eb="6">
      <t>ヨウ</t>
    </rPh>
    <phoneticPr fontId="1"/>
  </si>
  <si>
    <t>土台の防腐措置</t>
    <rPh sb="0" eb="2">
      <t>ドダイ</t>
    </rPh>
    <rPh sb="3" eb="5">
      <t>ボウフ</t>
    </rPh>
    <rPh sb="5" eb="7">
      <t>ソチ</t>
    </rPh>
    <phoneticPr fontId="1"/>
  </si>
  <si>
    <t>枠組壁工法構造用製材等規格に規定する防腐処理その他これに類する防腐処理を施した旨の表示がしてあるものを用いている</t>
    <phoneticPr fontId="1"/>
  </si>
  <si>
    <t>薄板軽量形鋼又は軽量H形鋼を用いる
場合の措置</t>
    <rPh sb="21" eb="23">
      <t>ソチ</t>
    </rPh>
    <phoneticPr fontId="1"/>
  </si>
  <si>
    <t>JIS G3302に規定するめっきの付着量表示記号Z27その他これに類する有効なさび止め及び摩損防止のための措置を講じている</t>
    <phoneticPr fontId="1"/>
  </si>
  <si>
    <t>塀</t>
    <rPh sb="0" eb="1">
      <t>ヘイ</t>
    </rPh>
    <phoneticPr fontId="1"/>
  </si>
  <si>
    <t>構造方法</t>
    <rPh sb="0" eb="4">
      <t>コウゾウホウホウ</t>
    </rPh>
    <phoneticPr fontId="1"/>
  </si>
  <si>
    <t>材料の種類</t>
    <rPh sb="0" eb="2">
      <t>ザイリョウ</t>
    </rPh>
    <rPh sb="3" eb="5">
      <t>シュルイ</t>
    </rPh>
    <phoneticPr fontId="1"/>
  </si>
  <si>
    <t>補強筋</t>
    <rPh sb="0" eb="3">
      <t>ホキョウキン</t>
    </rPh>
    <phoneticPr fontId="1"/>
  </si>
  <si>
    <t>補強筋端部</t>
    <rPh sb="0" eb="3">
      <t>ホキョウキン</t>
    </rPh>
    <rPh sb="3" eb="5">
      <t>タンブ</t>
    </rPh>
    <phoneticPr fontId="1"/>
  </si>
  <si>
    <t>防火構造</t>
    <rPh sb="0" eb="4">
      <t>ボウカコウゾウ</t>
    </rPh>
    <phoneticPr fontId="1"/>
  </si>
  <si>
    <t>屋根</t>
    <rPh sb="0" eb="2">
      <t>ヤネ</t>
    </rPh>
    <phoneticPr fontId="1"/>
  </si>
  <si>
    <t>法第22条</t>
    <rPh sb="0" eb="1">
      <t>ホウ</t>
    </rPh>
    <rPh sb="1" eb="2">
      <t>ダイ</t>
    </rPh>
    <rPh sb="4" eb="5">
      <t>ジョウ</t>
    </rPh>
    <phoneticPr fontId="1"/>
  </si>
  <si>
    <t>令第62条の8</t>
    <rPh sb="0" eb="1">
      <t>レイ</t>
    </rPh>
    <rPh sb="1" eb="2">
      <t>ダイ</t>
    </rPh>
    <rPh sb="4" eb="5">
      <t>ジョウ</t>
    </rPh>
    <phoneticPr fontId="1"/>
  </si>
  <si>
    <t>仕上</t>
    <rPh sb="0" eb="2">
      <t>シア</t>
    </rPh>
    <phoneticPr fontId="1"/>
  </si>
  <si>
    <t>壁の厚さ</t>
    <rPh sb="0" eb="1">
      <t>カベ</t>
    </rPh>
    <rPh sb="2" eb="3">
      <t>アツ</t>
    </rPh>
    <phoneticPr fontId="1"/>
  </si>
  <si>
    <t>外壁</t>
    <rPh sb="0" eb="2">
      <t>ガイヘキ</t>
    </rPh>
    <phoneticPr fontId="1"/>
  </si>
  <si>
    <t>法第23条</t>
    <rPh sb="0" eb="1">
      <t>ホウ</t>
    </rPh>
    <rPh sb="1" eb="2">
      <t>ダイ</t>
    </rPh>
    <rPh sb="4" eb="5">
      <t>ジョウ</t>
    </rPh>
    <phoneticPr fontId="1"/>
  </si>
  <si>
    <t>軒裏</t>
    <rPh sb="0" eb="2">
      <t>ノキウラ</t>
    </rPh>
    <phoneticPr fontId="1"/>
  </si>
  <si>
    <t>令第108条</t>
    <rPh sb="0" eb="1">
      <t>レイ</t>
    </rPh>
    <rPh sb="1" eb="2">
      <t>ダイ</t>
    </rPh>
    <rPh sb="5" eb="6">
      <t>ジョウ</t>
    </rPh>
    <phoneticPr fontId="1"/>
  </si>
  <si>
    <t>居室の内装</t>
    <rPh sb="0" eb="2">
      <t>キョシツ</t>
    </rPh>
    <rPh sb="3" eb="5">
      <t>ナイソウ</t>
    </rPh>
    <phoneticPr fontId="1"/>
  </si>
  <si>
    <t>内装材</t>
    <rPh sb="0" eb="3">
      <t>ナイソウザイ</t>
    </rPh>
    <phoneticPr fontId="1"/>
  </si>
  <si>
    <t>令第20条の7</t>
    <rPh sb="0" eb="1">
      <t>レイ</t>
    </rPh>
    <rPh sb="1" eb="2">
      <t>ダイ</t>
    </rPh>
    <rPh sb="4" eb="5">
      <t>ジョウ</t>
    </rPh>
    <phoneticPr fontId="1"/>
  </si>
  <si>
    <t>居室の換気</t>
    <rPh sb="0" eb="2">
      <t>キョシツ</t>
    </rPh>
    <rPh sb="3" eb="5">
      <t>カンキ</t>
    </rPh>
    <phoneticPr fontId="1"/>
  </si>
  <si>
    <t>換気設備</t>
    <rPh sb="0" eb="2">
      <t>カンキ</t>
    </rPh>
    <rPh sb="2" eb="4">
      <t>セツビ</t>
    </rPh>
    <phoneticPr fontId="1"/>
  </si>
  <si>
    <t>令第20条の8</t>
    <rPh sb="0" eb="1">
      <t>レイ</t>
    </rPh>
    <rPh sb="1" eb="2">
      <t>ダイ</t>
    </rPh>
    <rPh sb="4" eb="5">
      <t>ジョウ</t>
    </rPh>
    <phoneticPr fontId="1"/>
  </si>
  <si>
    <t>機械換気設備の構造</t>
    <rPh sb="0" eb="2">
      <t>キカイ</t>
    </rPh>
    <rPh sb="2" eb="4">
      <t>カンキ</t>
    </rPh>
    <rPh sb="4" eb="6">
      <t>セツビ</t>
    </rPh>
    <rPh sb="7" eb="9">
      <t>コウゾウ</t>
    </rPh>
    <phoneticPr fontId="1"/>
  </si>
  <si>
    <t>天井裏等</t>
    <rPh sb="0" eb="2">
      <t>テンジョウ</t>
    </rPh>
    <rPh sb="2" eb="4">
      <t>ウラトウ</t>
    </rPh>
    <phoneticPr fontId="1"/>
  </si>
  <si>
    <t>給排水衛生設備</t>
    <rPh sb="0" eb="3">
      <t>キュウハイスイ</t>
    </rPh>
    <rPh sb="3" eb="5">
      <t>エイセイ</t>
    </rPh>
    <rPh sb="5" eb="7">
      <t>セツビ</t>
    </rPh>
    <phoneticPr fontId="1"/>
  </si>
  <si>
    <t>建築設備の構造強度</t>
    <rPh sb="0" eb="4">
      <t>ケンチクセツビ</t>
    </rPh>
    <rPh sb="5" eb="9">
      <t>コウゾウキョウド</t>
    </rPh>
    <phoneticPr fontId="1"/>
  </si>
  <si>
    <t>令第129条の2の3</t>
    <rPh sb="0" eb="1">
      <t>レイ</t>
    </rPh>
    <rPh sb="1" eb="2">
      <t>ダイ</t>
    </rPh>
    <rPh sb="5" eb="6">
      <t>ジョウ</t>
    </rPh>
    <phoneticPr fontId="1"/>
  </si>
  <si>
    <t>給湯設備の転倒防止</t>
    <rPh sb="0" eb="4">
      <t>キュウトウセツビ</t>
    </rPh>
    <rPh sb="5" eb="7">
      <t>テントウ</t>
    </rPh>
    <rPh sb="7" eb="9">
      <t>ボウシ</t>
    </rPh>
    <phoneticPr fontId="1"/>
  </si>
  <si>
    <t>給水、排水その他の配管設備</t>
    <rPh sb="0" eb="2">
      <t>キュウスイ</t>
    </rPh>
    <rPh sb="3" eb="5">
      <t>ハイスイ</t>
    </rPh>
    <rPh sb="7" eb="8">
      <t>タ</t>
    </rPh>
    <rPh sb="9" eb="13">
      <t>ハイカンセツビ</t>
    </rPh>
    <phoneticPr fontId="1"/>
  </si>
  <si>
    <t>告示第1388号の構造方法に従い設置</t>
    <rPh sb="0" eb="2">
      <t>コクジ</t>
    </rPh>
    <rPh sb="2" eb="3">
      <t>ダイ</t>
    </rPh>
    <rPh sb="7" eb="8">
      <t>ゴウ</t>
    </rPh>
    <rPh sb="9" eb="11">
      <t>コウゾウ</t>
    </rPh>
    <rPh sb="11" eb="13">
      <t>ホウホウ</t>
    </rPh>
    <rPh sb="14" eb="15">
      <t>シタガ</t>
    </rPh>
    <rPh sb="16" eb="18">
      <t>セッチ</t>
    </rPh>
    <phoneticPr fontId="1"/>
  </si>
  <si>
    <t>令第129条の2の4</t>
    <rPh sb="0" eb="1">
      <t>レイ</t>
    </rPh>
    <rPh sb="1" eb="2">
      <t>ダイ</t>
    </rPh>
    <rPh sb="5" eb="6">
      <t>ジョウ</t>
    </rPh>
    <phoneticPr fontId="1"/>
  </si>
  <si>
    <t>給水・給湯管材料</t>
    <rPh sb="0" eb="2">
      <t>キュウスイ</t>
    </rPh>
    <rPh sb="3" eb="6">
      <t>キュウトウカン</t>
    </rPh>
    <rPh sb="6" eb="8">
      <t>ザイリョウ</t>
    </rPh>
    <phoneticPr fontId="1"/>
  </si>
  <si>
    <t>排水管材料</t>
    <rPh sb="0" eb="3">
      <t>ハイスイカン</t>
    </rPh>
    <rPh sb="3" eb="5">
      <t>ザイリョウ</t>
    </rPh>
    <phoneticPr fontId="1"/>
  </si>
  <si>
    <t>水栓</t>
    <rPh sb="0" eb="2">
      <t>スイセン</t>
    </rPh>
    <phoneticPr fontId="1"/>
  </si>
  <si>
    <t>吐出口空間を有効に確保する</t>
    <rPh sb="0" eb="2">
      <t>トシュツ</t>
    </rPh>
    <rPh sb="2" eb="3">
      <t>クチ</t>
    </rPh>
    <rPh sb="3" eb="5">
      <t>クウカン</t>
    </rPh>
    <rPh sb="6" eb="8">
      <t>ユウコウ</t>
    </rPh>
    <rPh sb="9" eb="11">
      <t>カクホ</t>
    </rPh>
    <phoneticPr fontId="1"/>
  </si>
  <si>
    <t>法第40条</t>
    <rPh sb="0" eb="1">
      <t>ホウ</t>
    </rPh>
    <rPh sb="1" eb="2">
      <t>ダイ</t>
    </rPh>
    <rPh sb="4" eb="5">
      <t>ジョウ</t>
    </rPh>
    <phoneticPr fontId="1"/>
  </si>
  <si>
    <t>法第41条</t>
    <rPh sb="0" eb="1">
      <t>ホウ</t>
    </rPh>
    <rPh sb="1" eb="2">
      <t>ダイ</t>
    </rPh>
    <rPh sb="4" eb="5">
      <t>ジョウ</t>
    </rPh>
    <phoneticPr fontId="1"/>
  </si>
  <si>
    <t>JIS</t>
    <phoneticPr fontId="1"/>
  </si>
  <si>
    <t>□</t>
  </si>
  <si>
    <t>3階建てのアンカーボルト</t>
    <rPh sb="1" eb="3">
      <t>カイダ</t>
    </rPh>
    <phoneticPr fontId="1"/>
  </si>
  <si>
    <t>一号</t>
    <rPh sb="0" eb="2">
      <t>1ゴウ</t>
    </rPh>
    <phoneticPr fontId="1"/>
  </si>
  <si>
    <t>イ</t>
    <phoneticPr fontId="1"/>
  </si>
  <si>
    <t>ロ</t>
    <phoneticPr fontId="1"/>
  </si>
  <si>
    <t>二号</t>
    <rPh sb="0" eb="1">
      <t>フタ</t>
    </rPh>
    <rPh sb="1" eb="2">
      <t>ゴウ</t>
    </rPh>
    <phoneticPr fontId="1"/>
  </si>
  <si>
    <t>三号</t>
    <rPh sb="0" eb="1">
      <t>3</t>
    </rPh>
    <rPh sb="1" eb="2">
      <t>ゴウ</t>
    </rPh>
    <phoneticPr fontId="1"/>
  </si>
  <si>
    <t>第4</t>
    <rPh sb="0" eb="1">
      <t>ダイ</t>
    </rPh>
    <phoneticPr fontId="1"/>
  </si>
  <si>
    <t>四号</t>
    <rPh sb="0" eb="1">
      <t>4</t>
    </rPh>
    <rPh sb="1" eb="2">
      <t>ゴウ</t>
    </rPh>
    <phoneticPr fontId="1"/>
  </si>
  <si>
    <t>五号</t>
    <rPh sb="0" eb="1">
      <t>5</t>
    </rPh>
    <rPh sb="1" eb="2">
      <t>ゴウ</t>
    </rPh>
    <phoneticPr fontId="1"/>
  </si>
  <si>
    <t>六号</t>
    <rPh sb="0" eb="1">
      <t>6</t>
    </rPh>
    <rPh sb="1" eb="2">
      <t>ゴウ</t>
    </rPh>
    <phoneticPr fontId="1"/>
  </si>
  <si>
    <t>七号</t>
    <rPh sb="0" eb="1">
      <t>7</t>
    </rPh>
    <rPh sb="1" eb="2">
      <t>ゴウ</t>
    </rPh>
    <phoneticPr fontId="1"/>
  </si>
  <si>
    <t>八号</t>
    <rPh sb="0" eb="1">
      <t>8</t>
    </rPh>
    <rPh sb="1" eb="2">
      <t>ゴウ</t>
    </rPh>
    <phoneticPr fontId="1"/>
  </si>
  <si>
    <t>九号</t>
    <rPh sb="0" eb="1">
      <t>9</t>
    </rPh>
    <rPh sb="1" eb="2">
      <t>ゴウ</t>
    </rPh>
    <phoneticPr fontId="1"/>
  </si>
  <si>
    <t>～
チ</t>
    <phoneticPr fontId="1"/>
  </si>
  <si>
    <t>十号</t>
    <rPh sb="0" eb="1">
      <t>10</t>
    </rPh>
    <rPh sb="1" eb="2">
      <t>ゴウ</t>
    </rPh>
    <phoneticPr fontId="1"/>
  </si>
  <si>
    <t>第5</t>
    <rPh sb="0" eb="1">
      <t>ダイ</t>
    </rPh>
    <phoneticPr fontId="1"/>
  </si>
  <si>
    <t>他工法との併用</t>
    <rPh sb="0" eb="1">
      <t>ホカ</t>
    </rPh>
    <rPh sb="1" eb="3">
      <t>コウホウ</t>
    </rPh>
    <rPh sb="5" eb="7">
      <t>ヘイヨウ</t>
    </rPh>
    <phoneticPr fontId="1"/>
  </si>
  <si>
    <t>かつ、下枠、たて枠若しくは上枠と床版の枠組材、頭つなぎ、まぐさ受けとの緊結及び下枠若しくは上枠とたて枠との緊結に支障がない</t>
    <phoneticPr fontId="1"/>
  </si>
  <si>
    <t>ハ</t>
    <phoneticPr fontId="1"/>
  </si>
  <si>
    <t>　上記ただし書き</t>
    <rPh sb="1" eb="3">
      <t>ジョウキ</t>
    </rPh>
    <rPh sb="6" eb="7">
      <t>カ</t>
    </rPh>
    <phoneticPr fontId="1"/>
  </si>
  <si>
    <t>十一号</t>
    <rPh sb="0" eb="1">
      <t>10</t>
    </rPh>
    <rPh sb="1" eb="2">
      <t>1</t>
    </rPh>
    <rPh sb="2" eb="3">
      <t>ゴウ</t>
    </rPh>
    <phoneticPr fontId="1"/>
  </si>
  <si>
    <t>十二号</t>
    <rPh sb="0" eb="1">
      <t>10</t>
    </rPh>
    <rPh sb="1" eb="2">
      <t>2</t>
    </rPh>
    <rPh sb="2" eb="3">
      <t>ゴウ</t>
    </rPh>
    <phoneticPr fontId="1"/>
  </si>
  <si>
    <t>十三号</t>
    <rPh sb="0" eb="1">
      <t>10</t>
    </rPh>
    <rPh sb="1" eb="2">
      <t>3</t>
    </rPh>
    <rPh sb="2" eb="3">
      <t>ゴウ</t>
    </rPh>
    <phoneticPr fontId="1"/>
  </si>
  <si>
    <t>十四号</t>
    <rPh sb="0" eb="1">
      <t>10</t>
    </rPh>
    <rPh sb="1" eb="2">
      <t>4</t>
    </rPh>
    <rPh sb="2" eb="3">
      <t>ゴウ</t>
    </rPh>
    <phoneticPr fontId="1"/>
  </si>
  <si>
    <t>第5 十四号に示す緊結方法</t>
    <rPh sb="0" eb="1">
      <t>ダイ</t>
    </rPh>
    <rPh sb="3" eb="5">
      <t>ジュウヨン</t>
    </rPh>
    <rPh sb="5" eb="6">
      <t>ゴウ</t>
    </rPh>
    <rPh sb="7" eb="8">
      <t>シメ</t>
    </rPh>
    <rPh sb="9" eb="11">
      <t>キンケツ</t>
    </rPh>
    <rPh sb="11" eb="13">
      <t>ホウホウ</t>
    </rPh>
    <phoneticPr fontId="1"/>
  </si>
  <si>
    <t>地階の一部が地上面にある場合は、GL+30cm超は枠組壁工法の壁が可能</t>
    <rPh sb="0" eb="2">
      <t>チカイ</t>
    </rPh>
    <rPh sb="3" eb="5">
      <t>イチブ</t>
    </rPh>
    <rPh sb="6" eb="9">
      <t>チジョウメン</t>
    </rPh>
    <rPh sb="12" eb="14">
      <t>バアイ</t>
    </rPh>
    <rPh sb="23" eb="24">
      <t>チョウ</t>
    </rPh>
    <rPh sb="25" eb="27">
      <t>ワクグ</t>
    </rPh>
    <rPh sb="27" eb="30">
      <t>カベコウホウ</t>
    </rPh>
    <rPh sb="31" eb="32">
      <t>カベ</t>
    </rPh>
    <rPh sb="33" eb="35">
      <t>カノウ</t>
    </rPh>
    <phoneticPr fontId="1"/>
  </si>
  <si>
    <t>十五号</t>
    <rPh sb="0" eb="1">
      <t>10</t>
    </rPh>
    <rPh sb="1" eb="2">
      <t>5</t>
    </rPh>
    <rPh sb="2" eb="3">
      <t>ゴウ</t>
    </rPh>
    <phoneticPr fontId="1"/>
  </si>
  <si>
    <t>構造耐力上支障のある欠込み禁止</t>
    <rPh sb="13" eb="15">
      <t>キンシ</t>
    </rPh>
    <phoneticPr fontId="1"/>
  </si>
  <si>
    <t>第7</t>
    <rPh sb="0" eb="1">
      <t>ダイ</t>
    </rPh>
    <phoneticPr fontId="1"/>
  </si>
  <si>
    <t>かつ、たるき若しくは天井根太とむなぎ、頭つなぎ若しくは屋根下地材との緊結に支障がない</t>
    <phoneticPr fontId="1"/>
  </si>
  <si>
    <t>たるきつなぎを設置</t>
    <rPh sb="7" eb="9">
      <t>セッチ</t>
    </rPh>
    <phoneticPr fontId="1"/>
  </si>
  <si>
    <t>または、合板ガセット または 帯金物 を設置</t>
    <rPh sb="4" eb="6">
      <t>ゴウハン</t>
    </rPh>
    <rPh sb="15" eb="18">
      <t>オビカナモノ</t>
    </rPh>
    <rPh sb="20" eb="22">
      <t>セッチ</t>
    </rPh>
    <phoneticPr fontId="1"/>
  </si>
  <si>
    <t>トラスを設置</t>
    <rPh sb="4" eb="6">
      <t>セッチ</t>
    </rPh>
    <phoneticPr fontId="1"/>
  </si>
  <si>
    <t>または、内装側に構造用面材を設置</t>
    <rPh sb="4" eb="7">
      <t>ナイソウガワ</t>
    </rPh>
    <rPh sb="8" eb="13">
      <t>コウゾウヨウメンザイ</t>
    </rPh>
    <rPh sb="14" eb="16">
      <t>セッチ</t>
    </rPh>
    <phoneticPr fontId="1"/>
  </si>
  <si>
    <t>第7 八号に定める構造用面材を使用</t>
    <rPh sb="0" eb="1">
      <t>ダイ</t>
    </rPh>
    <rPh sb="3" eb="4">
      <t>8</t>
    </rPh>
    <rPh sb="4" eb="5">
      <t>ゴウ</t>
    </rPh>
    <rPh sb="6" eb="7">
      <t>サダ</t>
    </rPh>
    <rPh sb="9" eb="14">
      <t>コウゾウヨウメンザイ</t>
    </rPh>
    <rPh sb="15" eb="17">
      <t>シヨウ</t>
    </rPh>
    <phoneticPr fontId="1"/>
  </si>
  <si>
    <t>小屋の屋根
または外壁に設ける開口部</t>
    <rPh sb="0" eb="2">
      <t>コヤ</t>
    </rPh>
    <rPh sb="3" eb="5">
      <t>ヤネ</t>
    </rPh>
    <rPh sb="9" eb="11">
      <t>ガイヘキ</t>
    </rPh>
    <rPh sb="12" eb="13">
      <t>モウ</t>
    </rPh>
    <rPh sb="15" eb="18">
      <t>カイコウブ</t>
    </rPh>
    <phoneticPr fontId="1"/>
  </si>
  <si>
    <t>母屋及び小屋つかを用いる</t>
    <phoneticPr fontId="1"/>
  </si>
  <si>
    <t>屋根版にCLTを用いる</t>
    <rPh sb="0" eb="2">
      <t>ヤネ</t>
    </rPh>
    <rPh sb="2" eb="3">
      <t>バン</t>
    </rPh>
    <rPh sb="8" eb="9">
      <t>モチ</t>
    </rPh>
    <phoneticPr fontId="1"/>
  </si>
  <si>
    <t>第8</t>
    <rPh sb="0" eb="1">
      <t>ダイ</t>
    </rPh>
    <phoneticPr fontId="1"/>
  </si>
  <si>
    <t>根拠条文</t>
    <rPh sb="0" eb="2">
      <t>コンキョ</t>
    </rPh>
    <rPh sb="2" eb="4">
      <t>ジョウブン</t>
    </rPh>
    <phoneticPr fontId="1"/>
  </si>
  <si>
    <t>適否</t>
    <rPh sb="0" eb="2">
      <t>テキヒ</t>
    </rPh>
    <phoneticPr fontId="1"/>
  </si>
  <si>
    <t>■:適合/□：該当なし</t>
    <rPh sb="2" eb="4">
      <t>テキゴウ</t>
    </rPh>
    <rPh sb="7" eb="9">
      <t>ガイトウ</t>
    </rPh>
    <phoneticPr fontId="1"/>
  </si>
  <si>
    <t>上記イ +1階の床の開口部両側のたて枠から15cm以内に配置</t>
    <rPh sb="0" eb="2">
      <t>ジョウキ</t>
    </rPh>
    <rPh sb="6" eb="7">
      <t>カイ</t>
    </rPh>
    <rPh sb="8" eb="9">
      <t>ユカ</t>
    </rPh>
    <rPh sb="10" eb="13">
      <t>カイコウブ</t>
    </rPh>
    <rPh sb="13" eb="15">
      <t>リョウガワ</t>
    </rPh>
    <rPh sb="18" eb="19">
      <t>ワク</t>
    </rPh>
    <rPh sb="25" eb="27">
      <t>イナイ</t>
    </rPh>
    <rPh sb="28" eb="30">
      <t>ハイチ</t>
    </rPh>
    <phoneticPr fontId="1"/>
  </si>
  <si>
    <t>地階を除く階数は3以下</t>
    <rPh sb="0" eb="2">
      <t>チカイ</t>
    </rPh>
    <rPh sb="3" eb="4">
      <t>ノゾ</t>
    </rPh>
    <rPh sb="5" eb="7">
      <t>カイスウ</t>
    </rPh>
    <rPh sb="9" eb="11">
      <t>イカ</t>
    </rPh>
    <phoneticPr fontId="1"/>
  </si>
  <si>
    <t>第4 六号の規定に基づく面材を使用</t>
    <rPh sb="0" eb="1">
      <t>ダイ</t>
    </rPh>
    <rPh sb="3" eb="4">
      <t>6</t>
    </rPh>
    <rPh sb="4" eb="5">
      <t>ゴウ</t>
    </rPh>
    <rPh sb="6" eb="8">
      <t>キテイ</t>
    </rPh>
    <rPh sb="9" eb="10">
      <t>モト</t>
    </rPh>
    <rPh sb="12" eb="14">
      <t>メンザイ</t>
    </rPh>
    <rPh sb="15" eb="17">
      <t>シヨウ</t>
    </rPh>
    <phoneticPr fontId="1"/>
  </si>
  <si>
    <t>交さ部に90cm以上の耐力壁を１以上配置</t>
    <rPh sb="0" eb="1">
      <t>カワ</t>
    </rPh>
    <rPh sb="2" eb="3">
      <t>ブ</t>
    </rPh>
    <rPh sb="8" eb="10">
      <t>イジョウ</t>
    </rPh>
    <rPh sb="11" eb="14">
      <t>タイリョクカベ</t>
    </rPh>
    <rPh sb="16" eb="18">
      <t>イジョウ</t>
    </rPh>
    <rPh sb="18" eb="20">
      <t>ハイチ</t>
    </rPh>
    <phoneticPr fontId="1"/>
  </si>
  <si>
    <t>令第39条</t>
    <rPh sb="0" eb="1">
      <t>レイ</t>
    </rPh>
    <rPh sb="1" eb="2">
      <t>ダイ</t>
    </rPh>
    <rPh sb="4" eb="5">
      <t>ジョウ</t>
    </rPh>
    <phoneticPr fontId="1"/>
  </si>
  <si>
    <t>ブロック造</t>
    <rPh sb="4" eb="5">
      <t>ゾウ</t>
    </rPh>
    <phoneticPr fontId="1"/>
  </si>
  <si>
    <t>補強コンクリート</t>
    <rPh sb="0" eb="2">
      <t>ホキョウ</t>
    </rPh>
    <phoneticPr fontId="1"/>
  </si>
  <si>
    <t>技術基準</t>
    <rPh sb="0" eb="2">
      <t>ギジュツ</t>
    </rPh>
    <rPh sb="2" eb="4">
      <t>キジュン</t>
    </rPh>
    <phoneticPr fontId="1"/>
  </si>
  <si>
    <t>枠組壁工法</t>
    <rPh sb="0" eb="2">
      <t>ワクグ</t>
    </rPh>
    <rPh sb="2" eb="5">
      <t>カベコウホウ</t>
    </rPh>
    <phoneticPr fontId="1"/>
  </si>
  <si>
    <t>アンカーボルトの種類</t>
    <rPh sb="8" eb="10">
      <t>シュルイ</t>
    </rPh>
    <phoneticPr fontId="1"/>
  </si>
  <si>
    <t>間隔と設置位置</t>
    <rPh sb="0" eb="2">
      <t>カンカク</t>
    </rPh>
    <rPh sb="3" eb="5">
      <t>セッチ</t>
    </rPh>
    <rPh sb="5" eb="7">
      <t>イチ</t>
    </rPh>
    <phoneticPr fontId="1"/>
  </si>
  <si>
    <t>間隔は2m以下、かつ、隅角部及び継ぎ手部に配置</t>
    <rPh sb="0" eb="2">
      <t>カンカク</t>
    </rPh>
    <rPh sb="5" eb="7">
      <t>イカ</t>
    </rPh>
    <rPh sb="11" eb="14">
      <t>グウカクブ</t>
    </rPh>
    <rPh sb="14" eb="15">
      <t>オヨ</t>
    </rPh>
    <rPh sb="16" eb="17">
      <t>ツギ</t>
    </rPh>
    <rPh sb="18" eb="19">
      <t>テ</t>
    </rPh>
    <rPh sb="19" eb="20">
      <t>ブ</t>
    </rPh>
    <rPh sb="21" eb="23">
      <t>ハイチ</t>
    </rPh>
    <phoneticPr fontId="1"/>
  </si>
  <si>
    <t>12m以下</t>
    <phoneticPr fontId="1"/>
  </si>
  <si>
    <t>緊結方法に支障がない</t>
    <rPh sb="0" eb="4">
      <t>キンケツホウホウ</t>
    </rPh>
    <rPh sb="5" eb="7">
      <t>シショウ</t>
    </rPh>
    <phoneticPr fontId="1"/>
  </si>
  <si>
    <t>当該部位の許容応力度計算により決める。ただし65cm以下</t>
    <rPh sb="15" eb="16">
      <t>キ</t>
    </rPh>
    <rPh sb="26" eb="28">
      <t>イカ</t>
    </rPh>
    <phoneticPr fontId="1"/>
  </si>
  <si>
    <t>頭つなぎ省略（耐力壁の上枠と同寸法以上の断面を有する床版の枠組材又は小屋組の部材を当該上枠に緊結し、耐力壁相互を構造耐力上有効に緊結する場合）</t>
    <rPh sb="0" eb="1">
      <t>アタマ</t>
    </rPh>
    <rPh sb="4" eb="6">
      <t>ショウリャク</t>
    </rPh>
    <phoneticPr fontId="1"/>
  </si>
  <si>
    <t>開口部の幅と幅の合計</t>
    <rPh sb="0" eb="3">
      <t>カイコウブ</t>
    </rPh>
    <rPh sb="4" eb="5">
      <t>ハバ</t>
    </rPh>
    <rPh sb="6" eb="7">
      <t>ハバ</t>
    </rPh>
    <rPh sb="8" eb="10">
      <t>ゴウケイ</t>
    </rPh>
    <phoneticPr fontId="1"/>
  </si>
  <si>
    <t>開口部の幅は4m以下かつ 開口幅の合計は耐力壁線長さの3/4以下</t>
    <rPh sb="0" eb="3">
      <t>カイコウブ</t>
    </rPh>
    <rPh sb="4" eb="5">
      <t>ハバ</t>
    </rPh>
    <rPh sb="8" eb="10">
      <t>イカ</t>
    </rPh>
    <phoneticPr fontId="1"/>
  </si>
  <si>
    <t>緊結方法に支障がない</t>
  </si>
  <si>
    <t>かつ、床根太、端根太若しくは側根太と土台、頭つなぎ若しくは床材と緊結に支障がない</t>
    <rPh sb="3" eb="6">
      <t>ユカネダ</t>
    </rPh>
    <rPh sb="7" eb="10">
      <t>ハシネダ</t>
    </rPh>
    <rPh sb="10" eb="11">
      <t>モ</t>
    </rPh>
    <rPh sb="14" eb="17">
      <t>ガワネダ</t>
    </rPh>
    <rPh sb="18" eb="20">
      <t>ドダイ</t>
    </rPh>
    <rPh sb="21" eb="22">
      <t>アタマ</t>
    </rPh>
    <rPh sb="25" eb="26">
      <t>モ</t>
    </rPh>
    <rPh sb="29" eb="31">
      <t>ユカザイ</t>
    </rPh>
    <rPh sb="32" eb="34">
      <t>キンケツ</t>
    </rPh>
    <rPh sb="35" eb="37">
      <t>シショウ</t>
    </rPh>
    <phoneticPr fontId="1"/>
  </si>
  <si>
    <t>かつ、土台と基礎若しくは床根太、端根太若しくは側根太との緊結に支障がない</t>
    <rPh sb="3" eb="4">
      <t>ダイ</t>
    </rPh>
    <rPh sb="5" eb="7">
      <t>キソ</t>
    </rPh>
    <rPh sb="7" eb="8">
      <t>モ</t>
    </rPh>
    <rPh sb="11" eb="14">
      <t>ユカネダ</t>
    </rPh>
    <rPh sb="15" eb="18">
      <t>ハシネダ</t>
    </rPh>
    <rPh sb="18" eb="19">
      <t>モ</t>
    </rPh>
    <rPh sb="22" eb="25">
      <t>ガワネダ</t>
    </rPh>
    <rPh sb="27" eb="29">
      <t>キンケツ</t>
    </rPh>
    <rPh sb="30" eb="32">
      <t>シショウ</t>
    </rPh>
    <phoneticPr fontId="1"/>
  </si>
  <si>
    <t>土台設置不要（地階を設けるなど耐力壁の直下の床根太等を構造耐力上有効に補強している場合）</t>
    <rPh sb="0" eb="2">
      <t>ドダイ</t>
    </rPh>
    <rPh sb="2" eb="4">
      <t>セッチ</t>
    </rPh>
    <rPh sb="4" eb="6">
      <t>フヨウ</t>
    </rPh>
    <rPh sb="7" eb="9">
      <t>チカイ</t>
    </rPh>
    <rPh sb="10" eb="11">
      <t>モウ</t>
    </rPh>
    <rPh sb="15" eb="18">
      <t>タイリョクカベ</t>
    </rPh>
    <rPh sb="19" eb="21">
      <t>チョッカ</t>
    </rPh>
    <rPh sb="22" eb="25">
      <t>ユカネダ</t>
    </rPh>
    <rPh sb="25" eb="26">
      <t>トウ</t>
    </rPh>
    <rPh sb="27" eb="32">
      <t>コウゾウタイリョクウエ</t>
    </rPh>
    <rPh sb="32" eb="34">
      <t>ユウコウ</t>
    </rPh>
    <rPh sb="35" eb="37">
      <t>ホキョウ</t>
    </rPh>
    <rPh sb="41" eb="43">
      <t>バアイ</t>
    </rPh>
    <phoneticPr fontId="1"/>
  </si>
  <si>
    <t>212床根太の規定</t>
    <rPh sb="3" eb="6">
      <t>ユカネダ</t>
    </rPh>
    <rPh sb="7" eb="9">
      <t>キテイ</t>
    </rPh>
    <phoneticPr fontId="1"/>
  </si>
  <si>
    <t>3m以内に転び止め設置
（2-212または支点間の距離4.5m未満を除く）</t>
    <rPh sb="2" eb="4">
      <t>イナイ</t>
    </rPh>
    <rPh sb="5" eb="6">
      <t>コロ</t>
    </rPh>
    <rPh sb="7" eb="8">
      <t>ト</t>
    </rPh>
    <rPh sb="9" eb="11">
      <t>セッチ</t>
    </rPh>
    <phoneticPr fontId="1"/>
  </si>
  <si>
    <t>（各階共通）</t>
    <rPh sb="1" eb="3">
      <t>カクカイ</t>
    </rPh>
    <rPh sb="3" eb="5">
      <t>キョウツウ</t>
    </rPh>
    <phoneticPr fontId="1"/>
  </si>
  <si>
    <t>直下階の構造が小屋裏の荷重を直接負担できる構造</t>
    <rPh sb="0" eb="2">
      <t>チョッカ</t>
    </rPh>
    <rPh sb="2" eb="3">
      <t>カイ</t>
    </rPh>
    <rPh sb="4" eb="6">
      <t>コウゾウ</t>
    </rPh>
    <rPh sb="7" eb="10">
      <t>コヤウラ</t>
    </rPh>
    <rPh sb="11" eb="13">
      <t>カジュウ</t>
    </rPh>
    <rPh sb="14" eb="16">
      <t>チョクセツ</t>
    </rPh>
    <rPh sb="16" eb="18">
      <t>フタン</t>
    </rPh>
    <rPh sb="21" eb="23">
      <t>コウゾウ</t>
    </rPh>
    <phoneticPr fontId="1"/>
  </si>
  <si>
    <t>404、406、408を用いる場合は、現場での防腐剤塗布、浸せきその他これに類する防腐措置（支援機構の仕様書を参考）を施したものを用いている</t>
    <rPh sb="19" eb="21">
      <t>ゲンバ</t>
    </rPh>
    <phoneticPr fontId="1"/>
  </si>
  <si>
    <t>RC造またはS造とするか、腐朽及びしろありその他の虫による害を防ぐための措置を講じている</t>
    <phoneticPr fontId="1"/>
  </si>
  <si>
    <t>地面から1m以内の防腐措置</t>
    <rPh sb="9" eb="11">
      <t>ボウフ</t>
    </rPh>
    <rPh sb="11" eb="13">
      <t>ソチ</t>
    </rPh>
    <phoneticPr fontId="1"/>
  </si>
  <si>
    <t>構造耐力上主要な部分（床根太、床材を除く）には防腐措置を講じている</t>
    <rPh sb="0" eb="4">
      <t>コウゾウタイリョク</t>
    </rPh>
    <rPh sb="4" eb="5">
      <t>ウエ</t>
    </rPh>
    <rPh sb="5" eb="7">
      <t>シュヨウ</t>
    </rPh>
    <rPh sb="8" eb="10">
      <t>ブブン</t>
    </rPh>
    <rPh sb="11" eb="14">
      <t>ユカネダ</t>
    </rPh>
    <rPh sb="15" eb="17">
      <t>ユカザイ</t>
    </rPh>
    <rPh sb="18" eb="19">
      <t>ノゾ</t>
    </rPh>
    <rPh sb="23" eb="25">
      <t>ボウフ</t>
    </rPh>
    <rPh sb="25" eb="27">
      <t>ソチ</t>
    </rPh>
    <rPh sb="28" eb="29">
      <t>コウ</t>
    </rPh>
    <phoneticPr fontId="1"/>
  </si>
  <si>
    <t>緊結金物のさび止め措置</t>
    <rPh sb="7" eb="8">
      <t>ド</t>
    </rPh>
    <rPh sb="9" eb="11">
      <t>ソチ</t>
    </rPh>
    <phoneticPr fontId="1"/>
  </si>
  <si>
    <t>直接土に接する部分、地面から30cm以内の部分の措置</t>
    <rPh sb="10" eb="12">
      <t>ジメン</t>
    </rPh>
    <rPh sb="18" eb="20">
      <t>イナイ</t>
    </rPh>
    <rPh sb="21" eb="23">
      <t>ブブン</t>
    </rPh>
    <rPh sb="24" eb="26">
      <t>ソチ</t>
    </rPh>
    <phoneticPr fontId="1"/>
  </si>
  <si>
    <t>腐食のおそれのある部分、常時湿潤状態となる部分の緊結金物に有効なさび止めのための措置を講じている</t>
    <rPh sb="0" eb="2">
      <t>フショク</t>
    </rPh>
    <rPh sb="9" eb="11">
      <t>ブブン</t>
    </rPh>
    <rPh sb="12" eb="14">
      <t>ジョウジ</t>
    </rPh>
    <rPh sb="14" eb="16">
      <t>シツジュン</t>
    </rPh>
    <rPh sb="16" eb="18">
      <t>ジョウタイ</t>
    </rPh>
    <rPh sb="21" eb="23">
      <t>ブブン</t>
    </rPh>
    <rPh sb="24" eb="26">
      <t>キンケツ</t>
    </rPh>
    <rPh sb="26" eb="28">
      <t>カナモノ</t>
    </rPh>
    <phoneticPr fontId="1"/>
  </si>
  <si>
    <t>40㎡超 60㎡以下（上階の床補強）</t>
    <rPh sb="3" eb="4">
      <t>コ</t>
    </rPh>
    <rPh sb="8" eb="10">
      <t>イカ</t>
    </rPh>
    <rPh sb="11" eb="13">
      <t>ジョウカイ</t>
    </rPh>
    <rPh sb="14" eb="15">
      <t>ユカ</t>
    </rPh>
    <rPh sb="15" eb="17">
      <t>ホキョウ</t>
    </rPh>
    <phoneticPr fontId="1"/>
  </si>
  <si>
    <t>60㎡超 72㎡以下
（上階の床補強 + 区画は矩形 + 短辺：長辺＝1:2以下）</t>
    <rPh sb="3" eb="4">
      <t>コ</t>
    </rPh>
    <rPh sb="8" eb="10">
      <t>イカ</t>
    </rPh>
    <rPh sb="12" eb="14">
      <t>ジョウカイ</t>
    </rPh>
    <rPh sb="15" eb="16">
      <t>ユカ</t>
    </rPh>
    <rPh sb="16" eb="18">
      <t>ホキョウ</t>
    </rPh>
    <rPh sb="21" eb="23">
      <t>クカク</t>
    </rPh>
    <rPh sb="24" eb="26">
      <t>クケイ</t>
    </rPh>
    <rPh sb="29" eb="31">
      <t>タンペン</t>
    </rPh>
    <rPh sb="32" eb="34">
      <t>チョウヘン</t>
    </rPh>
    <rPh sb="38" eb="40">
      <t>イカ</t>
    </rPh>
    <phoneticPr fontId="1"/>
  </si>
  <si>
    <t>耐力壁線区画の水平投影面積</t>
    <rPh sb="0" eb="3">
      <t>タイリョクカベ</t>
    </rPh>
    <rPh sb="3" eb="4">
      <t>セン</t>
    </rPh>
    <rPh sb="4" eb="6">
      <t>クカク</t>
    </rPh>
    <rPh sb="7" eb="9">
      <t>スイヘイ</t>
    </rPh>
    <rPh sb="9" eb="11">
      <t>トウエイ</t>
    </rPh>
    <rPh sb="11" eb="13">
      <t>メンセキ</t>
    </rPh>
    <phoneticPr fontId="1"/>
  </si>
  <si>
    <t>　同上</t>
    <rPh sb="1" eb="3">
      <t>ドウジョウ</t>
    </rPh>
    <phoneticPr fontId="1"/>
  </si>
  <si>
    <t>第二号の適用除外</t>
    <rPh sb="0" eb="1">
      <t>ダイ</t>
    </rPh>
    <rPh sb="1" eb="2">
      <t>2</t>
    </rPh>
    <rPh sb="2" eb="3">
      <t>ゴウ</t>
    </rPh>
    <rPh sb="4" eb="8">
      <t>テキヨウジョガイ</t>
    </rPh>
    <phoneticPr fontId="1"/>
  </si>
  <si>
    <t>耐力壁線間距離の適用除外</t>
    <rPh sb="0" eb="4">
      <t>タイリョクカベセン</t>
    </rPh>
    <rPh sb="2" eb="3">
      <t>セン</t>
    </rPh>
    <rPh sb="3" eb="4">
      <t>アイダ</t>
    </rPh>
    <rPh sb="4" eb="6">
      <t>キョリ</t>
    </rPh>
    <rPh sb="7" eb="11">
      <t>テキヨウジョガイ</t>
    </rPh>
    <phoneticPr fontId="1"/>
  </si>
  <si>
    <t>耐力壁線区画面積の適用除外</t>
    <rPh sb="0" eb="3">
      <t>タイリョクカベ</t>
    </rPh>
    <rPh sb="3" eb="4">
      <t>セン</t>
    </rPh>
    <rPh sb="4" eb="6">
      <t>クカク</t>
    </rPh>
    <rPh sb="6" eb="8">
      <t>メンセキ</t>
    </rPh>
    <rPh sb="9" eb="11">
      <t>テキヨウ</t>
    </rPh>
    <rPh sb="11" eb="13">
      <t>ジョガイ</t>
    </rPh>
    <phoneticPr fontId="1"/>
  </si>
  <si>
    <t>第六号の適用除外</t>
    <rPh sb="0" eb="1">
      <t>ダイ</t>
    </rPh>
    <rPh sb="1" eb="2">
      <t>6</t>
    </rPh>
    <rPh sb="2" eb="3">
      <t>ゴウ</t>
    </rPh>
    <rPh sb="4" eb="6">
      <t>テキヨウ</t>
    </rPh>
    <rPh sb="6" eb="8">
      <t>ジョガイ</t>
    </rPh>
    <phoneticPr fontId="1"/>
  </si>
  <si>
    <t>第十号の適用除外</t>
    <rPh sb="0" eb="1">
      <t>ダイ</t>
    </rPh>
    <rPh sb="1" eb="2">
      <t>10</t>
    </rPh>
    <rPh sb="2" eb="3">
      <t>ゴウ</t>
    </rPh>
    <rPh sb="4" eb="6">
      <t>テキヨウ</t>
    </rPh>
    <rPh sb="6" eb="8">
      <t>ジョガイ</t>
    </rPh>
    <phoneticPr fontId="1"/>
  </si>
  <si>
    <t>第十一号の適用除外</t>
    <rPh sb="0" eb="1">
      <t>ダイ</t>
    </rPh>
    <rPh sb="1" eb="2">
      <t>10</t>
    </rPh>
    <rPh sb="2" eb="3">
      <t>1</t>
    </rPh>
    <rPh sb="3" eb="4">
      <t>ゴウ</t>
    </rPh>
    <rPh sb="5" eb="7">
      <t>テキヨウ</t>
    </rPh>
    <rPh sb="7" eb="9">
      <t>ジョガイ</t>
    </rPh>
    <phoneticPr fontId="1"/>
  </si>
  <si>
    <t>第七号の適用除外</t>
    <rPh sb="0" eb="1">
      <t>ダイ</t>
    </rPh>
    <rPh sb="1" eb="2">
      <t>7</t>
    </rPh>
    <rPh sb="2" eb="3">
      <t>ゴウ</t>
    </rPh>
    <rPh sb="4" eb="8">
      <t>テキヨウジョガイ</t>
    </rPh>
    <phoneticPr fontId="1"/>
  </si>
  <si>
    <t>第四号の適用除外</t>
    <rPh sb="0" eb="1">
      <t>ダイ</t>
    </rPh>
    <rPh sb="1" eb="2">
      <t>4</t>
    </rPh>
    <rPh sb="2" eb="3">
      <t>ゴウ</t>
    </rPh>
    <rPh sb="4" eb="8">
      <t>テキヨウジョガイ</t>
    </rPh>
    <phoneticPr fontId="1"/>
  </si>
  <si>
    <t>仕様表</t>
    <rPh sb="0" eb="3">
      <t>シヨウヒョウ</t>
    </rPh>
    <phoneticPr fontId="1"/>
  </si>
  <si>
    <t>耐力壁の上部には上枠と同寸法の断面の頭つなぎを設ける</t>
    <rPh sb="0" eb="3">
      <t>タイリョクカベ</t>
    </rPh>
    <rPh sb="4" eb="6">
      <t>ジョウブ</t>
    </rPh>
    <rPh sb="8" eb="10">
      <t>ウワワク</t>
    </rPh>
    <rPh sb="11" eb="14">
      <t>ドウスンポウ</t>
    </rPh>
    <rPh sb="15" eb="17">
      <t>ダンメン</t>
    </rPh>
    <rPh sb="18" eb="19">
      <t>アタマ</t>
    </rPh>
    <rPh sb="23" eb="24">
      <t>モウ</t>
    </rPh>
    <phoneticPr fontId="1"/>
  </si>
  <si>
    <t>両面開口（開口幅の合計が4m以下）</t>
    <rPh sb="0" eb="2">
      <t>リョウメン</t>
    </rPh>
    <rPh sb="2" eb="4">
      <t>カイコウ</t>
    </rPh>
    <rPh sb="5" eb="7">
      <t>カイコウ</t>
    </rPh>
    <rPh sb="7" eb="8">
      <t>ハバ</t>
    </rPh>
    <rPh sb="9" eb="11">
      <t>ゴウケイ</t>
    </rPh>
    <rPh sb="14" eb="16">
      <t>イカ</t>
    </rPh>
    <phoneticPr fontId="1"/>
  </si>
  <si>
    <t>　ただし書き</t>
    <rPh sb="4" eb="5">
      <t>カ</t>
    </rPh>
    <phoneticPr fontId="1"/>
  </si>
  <si>
    <t>　ただし書き</t>
    <rPh sb="3" eb="4">
      <t>カ</t>
    </rPh>
    <phoneticPr fontId="1"/>
  </si>
  <si>
    <t>第七号に定めるたて枠間隔</t>
    <rPh sb="0" eb="1">
      <t>ダイ</t>
    </rPh>
    <rPh sb="1" eb="2">
      <t>7</t>
    </rPh>
    <rPh sb="2" eb="3">
      <t>ゴウ</t>
    </rPh>
    <rPh sb="4" eb="5">
      <t>サダ</t>
    </rPh>
    <rPh sb="9" eb="10">
      <t>ワク</t>
    </rPh>
    <rPh sb="10" eb="12">
      <t>カンカク</t>
    </rPh>
    <phoneticPr fontId="1"/>
  </si>
  <si>
    <t>第5 十号ただし書きの規定による頭つなぎ省略で上枠とたるき（トラス）を緊結する場合は、たるき（トラス）と上枠を緊結</t>
    <rPh sb="0" eb="1">
      <t>ダイ</t>
    </rPh>
    <rPh sb="3" eb="4">
      <t>10</t>
    </rPh>
    <rPh sb="4" eb="5">
      <t>ゴウ</t>
    </rPh>
    <rPh sb="8" eb="9">
      <t>カ</t>
    </rPh>
    <rPh sb="11" eb="13">
      <t>キテイ</t>
    </rPh>
    <rPh sb="16" eb="17">
      <t>アタマ</t>
    </rPh>
    <rPh sb="20" eb="22">
      <t>ショウリャク</t>
    </rPh>
    <rPh sb="23" eb="25">
      <t>ウワワク</t>
    </rPh>
    <rPh sb="35" eb="37">
      <t>キンケツ</t>
    </rPh>
    <rPh sb="39" eb="41">
      <t>バアイ</t>
    </rPh>
    <rPh sb="52" eb="54">
      <t>ウワワク</t>
    </rPh>
    <rPh sb="55" eb="57">
      <t>キンケツ</t>
    </rPh>
    <phoneticPr fontId="1"/>
  </si>
  <si>
    <t>第5 十号ただし書きの規定による頭つなぎ省略で上枠と天井根太を緊結する場合は、たるき（トラス）と上枠及び天井根太を緊結</t>
    <rPh sb="0" eb="1">
      <t>ダイ</t>
    </rPh>
    <rPh sb="3" eb="4">
      <t>10</t>
    </rPh>
    <rPh sb="4" eb="5">
      <t>ゴウ</t>
    </rPh>
    <rPh sb="8" eb="9">
      <t>カ</t>
    </rPh>
    <rPh sb="11" eb="13">
      <t>キテイ</t>
    </rPh>
    <rPh sb="16" eb="17">
      <t>アタマ</t>
    </rPh>
    <rPh sb="20" eb="22">
      <t>ショウリャク</t>
    </rPh>
    <rPh sb="26" eb="28">
      <t>テンジョウ</t>
    </rPh>
    <rPh sb="28" eb="30">
      <t>ネダ</t>
    </rPh>
    <rPh sb="35" eb="37">
      <t>バアイ</t>
    </rPh>
    <rPh sb="48" eb="50">
      <t>ウワワク</t>
    </rPh>
    <rPh sb="50" eb="51">
      <t>オヨ</t>
    </rPh>
    <rPh sb="52" eb="54">
      <t>テンジョウ</t>
    </rPh>
    <rPh sb="54" eb="56">
      <t>ネダ</t>
    </rPh>
    <rPh sb="57" eb="59">
      <t>キンケツ</t>
    </rPh>
    <phoneticPr fontId="1"/>
  </si>
  <si>
    <t>屋根に発生する吹き上げ力に対して安全</t>
    <rPh sb="0" eb="2">
      <t>ヤネ</t>
    </rPh>
    <rPh sb="3" eb="5">
      <t>ハッセイ</t>
    </rPh>
    <rPh sb="7" eb="8">
      <t>フ</t>
    </rPh>
    <rPh sb="9" eb="10">
      <t>ア</t>
    </rPh>
    <rPh sb="11" eb="12">
      <t>リョク</t>
    </rPh>
    <rPh sb="13" eb="14">
      <t>タイ</t>
    </rPh>
    <rPh sb="16" eb="18">
      <t>アンゼン</t>
    </rPh>
    <phoneticPr fontId="1"/>
  </si>
  <si>
    <t>風圧力等に対する検討</t>
    <rPh sb="0" eb="1">
      <t>カゼ</t>
    </rPh>
    <rPh sb="1" eb="3">
      <t>アツリョク</t>
    </rPh>
    <rPh sb="3" eb="4">
      <t>トウ</t>
    </rPh>
    <rPh sb="5" eb="6">
      <t>タイ</t>
    </rPh>
    <rPh sb="8" eb="10">
      <t>ケントウ</t>
    </rPh>
    <phoneticPr fontId="1"/>
  </si>
  <si>
    <t>まぐさ受け省略（金物等で構造耐力上有効な補強必要）</t>
    <rPh sb="3" eb="4">
      <t>ウ</t>
    </rPh>
    <rPh sb="5" eb="7">
      <t>ショウリャク</t>
    </rPh>
    <rPh sb="8" eb="10">
      <t>カナモノ</t>
    </rPh>
    <rPh sb="10" eb="11">
      <t>トウ</t>
    </rPh>
    <rPh sb="12" eb="14">
      <t>コウゾウ</t>
    </rPh>
    <rPh sb="14" eb="16">
      <t>タイリョク</t>
    </rPh>
    <rPh sb="16" eb="17">
      <t>ウエ</t>
    </rPh>
    <rPh sb="17" eb="19">
      <t>ユウコウ</t>
    </rPh>
    <rPh sb="20" eb="22">
      <t>ホキョウ</t>
    </rPh>
    <rPh sb="22" eb="24">
      <t>ヒツヨウ</t>
    </rPh>
    <phoneticPr fontId="1"/>
  </si>
  <si>
    <t>当該部位の許容応力度計算必要</t>
    <rPh sb="0" eb="2">
      <t>トウガイ</t>
    </rPh>
    <rPh sb="2" eb="4">
      <t>ブイ</t>
    </rPh>
    <rPh sb="5" eb="12">
      <t>キョヨウオウリョクドケイサン</t>
    </rPh>
    <rPh sb="12" eb="14">
      <t>ヒツヨウ</t>
    </rPh>
    <phoneticPr fontId="1"/>
  </si>
  <si>
    <t>接合金物納まり図</t>
    <phoneticPr fontId="1"/>
  </si>
  <si>
    <t>備考
（参照先）</t>
    <rPh sb="0" eb="2">
      <t>ビコウ</t>
    </rPh>
    <rPh sb="4" eb="7">
      <t>サンショウサキ</t>
    </rPh>
    <phoneticPr fontId="1"/>
  </si>
  <si>
    <t>特定行政庁が条例、規則で定める規定</t>
    <rPh sb="0" eb="5">
      <t>トクテイギョウセイチョウ</t>
    </rPh>
    <rPh sb="6" eb="8">
      <t>ジョウレイ</t>
    </rPh>
    <phoneticPr fontId="1"/>
  </si>
  <si>
    <t>壁量判定書</t>
    <phoneticPr fontId="1"/>
  </si>
  <si>
    <t>仕様書で適合を示す（計算書省略？）</t>
    <rPh sb="0" eb="3">
      <t>シヨウショ</t>
    </rPh>
    <rPh sb="4" eb="6">
      <t>テキゴウ</t>
    </rPh>
    <rPh sb="7" eb="8">
      <t>シメ</t>
    </rPh>
    <rPh sb="10" eb="13">
      <t>ケイサンショ</t>
    </rPh>
    <rPh sb="13" eb="15">
      <t>ショウリャク</t>
    </rPh>
    <phoneticPr fontId="1"/>
  </si>
  <si>
    <t>左記記述で図面への記述を省略</t>
    <rPh sb="0" eb="2">
      <t>サキ</t>
    </rPh>
    <rPh sb="2" eb="4">
      <t>キジュツ</t>
    </rPh>
    <rPh sb="5" eb="7">
      <t>ズメン</t>
    </rPh>
    <rPh sb="9" eb="11">
      <t>キジュツ</t>
    </rPh>
    <rPh sb="12" eb="14">
      <t>ショウリャク</t>
    </rPh>
    <phoneticPr fontId="1"/>
  </si>
  <si>
    <t>以下の何れかの床 → 一から七号まで適用除外</t>
    <rPh sb="0" eb="2">
      <t>イカ</t>
    </rPh>
    <rPh sb="3" eb="4">
      <t>イズ</t>
    </rPh>
    <rPh sb="7" eb="8">
      <t>ユカ</t>
    </rPh>
    <phoneticPr fontId="1"/>
  </si>
  <si>
    <t>206、208、210、212、306の何れか、または38×140mm以上</t>
    <rPh sb="20" eb="21">
      <t>イズ</t>
    </rPh>
    <rPh sb="35" eb="37">
      <t>イジョウ</t>
    </rPh>
    <phoneticPr fontId="1"/>
  </si>
  <si>
    <t>鉛直力を負担する柱又は耐力壁以外の壁を配置</t>
    <rPh sb="0" eb="3">
      <t>エンチョクリョク</t>
    </rPh>
    <rPh sb="4" eb="6">
      <t>フタン</t>
    </rPh>
    <rPh sb="8" eb="9">
      <t>ハシラ</t>
    </rPh>
    <rPh sb="9" eb="10">
      <t>マタ</t>
    </rPh>
    <rPh sb="11" eb="14">
      <t>タイリョクカベ</t>
    </rPh>
    <rPh sb="14" eb="16">
      <t>イガイ</t>
    </rPh>
    <rPh sb="17" eb="18">
      <t>カベ</t>
    </rPh>
    <rPh sb="19" eb="21">
      <t>ハイチ</t>
    </rPh>
    <phoneticPr fontId="1"/>
  </si>
  <si>
    <t>準耐力壁等の存在壁量</t>
    <rPh sb="0" eb="4">
      <t>ジュンタイリョクカベ</t>
    </rPh>
    <rPh sb="4" eb="5">
      <t>トウ</t>
    </rPh>
    <rPh sb="6" eb="8">
      <t>ソンザイ</t>
    </rPh>
    <rPh sb="8" eb="10">
      <t>カベリョウ</t>
    </rPh>
    <phoneticPr fontId="1"/>
  </si>
  <si>
    <t>適用除外</t>
    <rPh sb="0" eb="4">
      <t>テキヨウジョガイ</t>
    </rPh>
    <phoneticPr fontId="1"/>
  </si>
  <si>
    <t>第7 九号に示す緊結方法以外
　→ 第11 第三号</t>
    <rPh sb="3" eb="4">
      <t>9</t>
    </rPh>
    <rPh sb="4" eb="5">
      <t>ゴウ</t>
    </rPh>
    <rPh sb="6" eb="7">
      <t>シメ</t>
    </rPh>
    <rPh sb="8" eb="12">
      <t>キンケツホウホウ</t>
    </rPh>
    <rPh sb="12" eb="14">
      <t>イガイ</t>
    </rPh>
    <rPh sb="23" eb="24">
      <t>3</t>
    </rPh>
    <phoneticPr fontId="1"/>
  </si>
  <si>
    <t>構造計算により小屋の屋根または外壁の開口幅を決める</t>
    <rPh sb="0" eb="4">
      <t>コウゾウケイサン</t>
    </rPh>
    <rPh sb="7" eb="9">
      <t>コヤ</t>
    </rPh>
    <rPh sb="10" eb="12">
      <t>ヤネ</t>
    </rPh>
    <rPh sb="15" eb="17">
      <t>ガイヘキ</t>
    </rPh>
    <rPh sb="18" eb="21">
      <t>カイコウハバ</t>
    </rPh>
    <rPh sb="22" eb="23">
      <t>キ</t>
    </rPh>
    <phoneticPr fontId="1"/>
  </si>
  <si>
    <t>構造計算による方法</t>
    <rPh sb="2" eb="4">
      <t>ケイサン</t>
    </rPh>
    <rPh sb="7" eb="9">
      <t>ホウホウ</t>
    </rPh>
    <phoneticPr fontId="1"/>
  </si>
  <si>
    <t>計算による方法</t>
    <rPh sb="0" eb="2">
      <t>ケイサン</t>
    </rPh>
    <rPh sb="5" eb="7">
      <t>ホウホウ</t>
    </rPh>
    <phoneticPr fontId="1"/>
  </si>
  <si>
    <t>屋根版に木質断熱複合パネルを用いる</t>
    <rPh sb="0" eb="2">
      <t>ヤネ</t>
    </rPh>
    <rPh sb="2" eb="3">
      <t>バン</t>
    </rPh>
    <rPh sb="4" eb="6">
      <t>モクシツ</t>
    </rPh>
    <rPh sb="6" eb="8">
      <t>ダンネツ</t>
    </rPh>
    <rPh sb="8" eb="10">
      <t>フクゴウ</t>
    </rPh>
    <rPh sb="14" eb="15">
      <t>モチ</t>
    </rPh>
    <phoneticPr fontId="1"/>
  </si>
  <si>
    <t>許容応力度計算等必要</t>
    <rPh sb="0" eb="2">
      <t>キョヨウ</t>
    </rPh>
    <rPh sb="2" eb="7">
      <t>オウリョクドケイサン</t>
    </rPh>
    <rPh sb="7" eb="8">
      <t>トウ</t>
    </rPh>
    <rPh sb="8" eb="10">
      <t>ヒツヨウ</t>
    </rPh>
    <phoneticPr fontId="1"/>
  </si>
  <si>
    <t>許容応力度計算等必要</t>
    <rPh sb="7" eb="8">
      <t>トウ</t>
    </rPh>
    <phoneticPr fontId="1"/>
  </si>
  <si>
    <t>-</t>
    <phoneticPr fontId="1"/>
  </si>
  <si>
    <t>計算により 65cm超 1m以下とする</t>
    <rPh sb="0" eb="2">
      <t>ケイサン</t>
    </rPh>
    <rPh sb="10" eb="11">
      <t>チョウ</t>
    </rPh>
    <rPh sb="14" eb="16">
      <t>イカ</t>
    </rPh>
    <phoneticPr fontId="1"/>
  </si>
  <si>
    <t>令第21条</t>
    <rPh sb="0" eb="1">
      <t>レイ</t>
    </rPh>
    <rPh sb="1" eb="2">
      <t>ダイ</t>
    </rPh>
    <rPh sb="4" eb="5">
      <t>ジョウ</t>
    </rPh>
    <phoneticPr fontId="1"/>
  </si>
  <si>
    <t>居室の床の高さ・防湿方法</t>
    <rPh sb="0" eb="2">
      <t>キョシツ</t>
    </rPh>
    <rPh sb="3" eb="4">
      <t>ユカ</t>
    </rPh>
    <rPh sb="5" eb="6">
      <t>タカ</t>
    </rPh>
    <rPh sb="8" eb="10">
      <t>ボウシツ</t>
    </rPh>
    <rPh sb="10" eb="12">
      <t>ホウホウ</t>
    </rPh>
    <phoneticPr fontId="1"/>
  </si>
  <si>
    <t>および防湿方法</t>
    <rPh sb="3" eb="5">
      <t>ボウシツ</t>
    </rPh>
    <rPh sb="5" eb="7">
      <t>ホウホウ</t>
    </rPh>
    <phoneticPr fontId="1"/>
  </si>
  <si>
    <t>居室の床の高さ</t>
    <rPh sb="0" eb="2">
      <t>キョシツ</t>
    </rPh>
    <rPh sb="3" eb="4">
      <t>ユカ</t>
    </rPh>
    <rPh sb="5" eb="6">
      <t>タカ</t>
    </rPh>
    <phoneticPr fontId="1"/>
  </si>
  <si>
    <t>支持地盤の種別</t>
    <rPh sb="0" eb="4">
      <t>シジジバン</t>
    </rPh>
    <rPh sb="5" eb="7">
      <t>シュベツ</t>
    </rPh>
    <phoneticPr fontId="1"/>
  </si>
  <si>
    <t>204、205、206、208、210、212、304、306の何れか、または38×89mm以上</t>
    <rPh sb="32" eb="33">
      <t>イズ</t>
    </rPh>
    <rPh sb="46" eb="48">
      <t>イジョウ</t>
    </rPh>
    <phoneticPr fontId="1"/>
  </si>
  <si>
    <t>土台と基礎はM12以上、長さ35cm以上、またはこれと同等以上の引張耐力を有するアンカーボルトで緊結</t>
    <rPh sb="0" eb="2">
      <t>ドダイ</t>
    </rPh>
    <rPh sb="3" eb="5">
      <t>キソ</t>
    </rPh>
    <rPh sb="9" eb="11">
      <t>イジョウ</t>
    </rPh>
    <rPh sb="12" eb="13">
      <t>ナガ</t>
    </rPh>
    <rPh sb="18" eb="20">
      <t>イジョウ</t>
    </rPh>
    <rPh sb="27" eb="29">
      <t>ドウトウ</t>
    </rPh>
    <rPh sb="29" eb="31">
      <t>イジョウ</t>
    </rPh>
    <rPh sb="32" eb="33">
      <t>ヒ</t>
    </rPh>
    <rPh sb="33" eb="34">
      <t>パ</t>
    </rPh>
    <rPh sb="34" eb="36">
      <t>タイリョク</t>
    </rPh>
    <rPh sb="37" eb="38">
      <t>ユウ</t>
    </rPh>
    <rPh sb="48" eb="50">
      <t>キンケツ</t>
    </rPh>
    <phoneticPr fontId="1"/>
  </si>
  <si>
    <t>必要壁量の1/2未満</t>
    <rPh sb="0" eb="2">
      <t>ヒツヨウ</t>
    </rPh>
    <rPh sb="2" eb="4">
      <t>カベリョウ</t>
    </rPh>
    <rPh sb="8" eb="10">
      <t>ミマン</t>
    </rPh>
    <phoneticPr fontId="1"/>
  </si>
  <si>
    <t>告示第1540号で規定されている部位計算</t>
    <rPh sb="0" eb="2">
      <t>コクジ</t>
    </rPh>
    <rPh sb="2" eb="3">
      <t>ダイ</t>
    </rPh>
    <rPh sb="7" eb="8">
      <t>ゴウ</t>
    </rPh>
    <rPh sb="9" eb="11">
      <t>キテイ</t>
    </rPh>
    <rPh sb="16" eb="20">
      <t>ブイケイサン</t>
    </rPh>
    <phoneticPr fontId="1"/>
  </si>
  <si>
    <t>2、3階の耐力壁の直下に耐力壁が無い場合の直下の床根太を補強</t>
    <rPh sb="3" eb="4">
      <t>カイ</t>
    </rPh>
    <rPh sb="5" eb="8">
      <t>タイリョクカベ</t>
    </rPh>
    <rPh sb="9" eb="11">
      <t>チョッカ</t>
    </rPh>
    <rPh sb="12" eb="15">
      <t>タイリョクカベ</t>
    </rPh>
    <rPh sb="16" eb="17">
      <t>ナ</t>
    </rPh>
    <rPh sb="18" eb="20">
      <t>バアイ</t>
    </rPh>
    <rPh sb="21" eb="23">
      <t>チョッカ</t>
    </rPh>
    <rPh sb="24" eb="27">
      <t>ユカネダ</t>
    </rPh>
    <rPh sb="28" eb="30">
      <t>ホキョウ</t>
    </rPh>
    <phoneticPr fontId="1"/>
  </si>
  <si>
    <t>第4 七号の表に定める緊結方法</t>
    <rPh sb="0" eb="1">
      <t>ダイ</t>
    </rPh>
    <rPh sb="3" eb="4">
      <t>7</t>
    </rPh>
    <rPh sb="4" eb="5">
      <t>ゴウ</t>
    </rPh>
    <rPh sb="6" eb="7">
      <t>ヒョウ</t>
    </rPh>
    <rPh sb="8" eb="9">
      <t>サダ</t>
    </rPh>
    <rPh sb="11" eb="15">
      <t>キンケツホウホウ</t>
    </rPh>
    <phoneticPr fontId="1"/>
  </si>
  <si>
    <t>第4 七号に示す緊結方法以外</t>
    <rPh sb="3" eb="4">
      <t>7</t>
    </rPh>
    <rPh sb="4" eb="5">
      <t>ゴウ</t>
    </rPh>
    <rPh sb="6" eb="7">
      <t>シメ</t>
    </rPh>
    <rPh sb="8" eb="12">
      <t>キンケツホウホウ</t>
    </rPh>
    <rPh sb="12" eb="14">
      <t>イガイ</t>
    </rPh>
    <phoneticPr fontId="1"/>
  </si>
  <si>
    <t>RC造、CLT、型鋼または軽量H型鋼の何れか
　→ 一から七号まで適用除外（許容応力度等計算）</t>
    <rPh sb="2" eb="3">
      <t>ゾウ</t>
    </rPh>
    <rPh sb="8" eb="10">
      <t>カタコウ</t>
    </rPh>
    <rPh sb="19" eb="20">
      <t>イズ</t>
    </rPh>
    <rPh sb="38" eb="40">
      <t>キョヨウ</t>
    </rPh>
    <rPh sb="40" eb="42">
      <t>オウリョク</t>
    </rPh>
    <rPh sb="42" eb="43">
      <t>ド</t>
    </rPh>
    <rPh sb="43" eb="44">
      <t>トウ</t>
    </rPh>
    <rPh sb="44" eb="46">
      <t>ケイサン</t>
    </rPh>
    <phoneticPr fontId="1"/>
  </si>
  <si>
    <t>イ
～ハ</t>
    <phoneticPr fontId="1"/>
  </si>
  <si>
    <t>　　在来工法的床組/フローリングを直貼りした床組
　 　/床根太を省略した床組（根太レス床）</t>
    <rPh sb="2" eb="7">
      <t>ザイライコウホウテキ</t>
    </rPh>
    <rPh sb="7" eb="9">
      <t>ユカグ</t>
    </rPh>
    <rPh sb="17" eb="19">
      <t>ジカバ</t>
    </rPh>
    <rPh sb="22" eb="24">
      <t>ユカグ</t>
    </rPh>
    <rPh sb="29" eb="32">
      <t>ユカネダ</t>
    </rPh>
    <rPh sb="33" eb="35">
      <t>ショウリャク</t>
    </rPh>
    <rPh sb="37" eb="39">
      <t>ユカグ</t>
    </rPh>
    <rPh sb="40" eb="42">
      <t>ネダ</t>
    </rPh>
    <rPh sb="44" eb="45">
      <t>ユカ</t>
    </rPh>
    <phoneticPr fontId="1"/>
  </si>
  <si>
    <t>大引きまたは床束を用いる床</t>
    <rPh sb="0" eb="2">
      <t>オオビ</t>
    </rPh>
    <rPh sb="6" eb="7">
      <t>ユカ</t>
    </rPh>
    <rPh sb="7" eb="8">
      <t>ツカ</t>
    </rPh>
    <rPh sb="9" eb="10">
      <t>モチ</t>
    </rPh>
    <rPh sb="12" eb="13">
      <t>ユカ</t>
    </rPh>
    <phoneticPr fontId="1"/>
  </si>
  <si>
    <t>1階に以下の何れかの床 → 一から七号まで適用除外</t>
    <rPh sb="1" eb="2">
      <t>カイ</t>
    </rPh>
    <rPh sb="3" eb="5">
      <t>イカ</t>
    </rPh>
    <rPh sb="6" eb="7">
      <t>イズ</t>
    </rPh>
    <rPh sb="10" eb="11">
      <t>ユカ</t>
    </rPh>
    <rPh sb="14" eb="15">
      <t>1</t>
    </rPh>
    <rPh sb="17" eb="18">
      <t>7</t>
    </rPh>
    <rPh sb="18" eb="19">
      <t>ゴウ</t>
    </rPh>
    <rPh sb="21" eb="23">
      <t>テキヨウ</t>
    </rPh>
    <rPh sb="23" eb="25">
      <t>ジョガイ</t>
    </rPh>
    <phoneticPr fontId="1"/>
  </si>
  <si>
    <t>1階の床がRC造/床ばりまたはトラス/木質断熱複合パネル/木質接着複合パネル/1階の床がCLT/床根太・端根太・側根太に木質接着成型軸材料（PSL,LSL等）または木質複合軸材料（I型ジョイスト）/床根太に薄型軽量形鋼/1階の床根太に軽量H形鋼</t>
    <rPh sb="1" eb="2">
      <t>カイ</t>
    </rPh>
    <rPh sb="3" eb="4">
      <t>ユカ</t>
    </rPh>
    <rPh sb="7" eb="8">
      <t>ゾウ</t>
    </rPh>
    <rPh sb="19" eb="21">
      <t>モクシツ</t>
    </rPh>
    <rPh sb="48" eb="51">
      <t>ユカネダ</t>
    </rPh>
    <rPh sb="52" eb="55">
      <t>ハシネダ</t>
    </rPh>
    <rPh sb="56" eb="59">
      <t>ガワネダ</t>
    </rPh>
    <rPh sb="77" eb="78">
      <t>トウ</t>
    </rPh>
    <rPh sb="91" eb="92">
      <t>カタ</t>
    </rPh>
    <rPh sb="99" eb="102">
      <t>ユカネダ</t>
    </rPh>
    <phoneticPr fontId="1"/>
  </si>
  <si>
    <t>204、205、206、208、304、306、404、405、406、408、204Wの何れか、または38×89ｍｍ以上</t>
    <rPh sb="45" eb="46">
      <t>イズ</t>
    </rPh>
    <rPh sb="59" eb="61">
      <t>イジョウ</t>
    </rPh>
    <phoneticPr fontId="1"/>
  </si>
  <si>
    <t>第九号の適用除外</t>
    <rPh sb="0" eb="1">
      <t>ダイ</t>
    </rPh>
    <rPh sb="1" eb="2">
      <t>9</t>
    </rPh>
    <rPh sb="2" eb="3">
      <t>ゴウ</t>
    </rPh>
    <rPh sb="4" eb="6">
      <t>テキヨウ</t>
    </rPh>
    <rPh sb="6" eb="8">
      <t>ジョガイ</t>
    </rPh>
    <phoneticPr fontId="1"/>
  </si>
  <si>
    <t>第八号の適用除外</t>
    <rPh sb="0" eb="1">
      <t>ダイ</t>
    </rPh>
    <rPh sb="1" eb="2">
      <t>8</t>
    </rPh>
    <rPh sb="2" eb="3">
      <t>ゴウ</t>
    </rPh>
    <rPh sb="4" eb="6">
      <t>テキヨウ</t>
    </rPh>
    <rPh sb="6" eb="8">
      <t>ジョガイ</t>
    </rPh>
    <phoneticPr fontId="1"/>
  </si>
  <si>
    <t>第4 七号の表に示す許容せん断耐力以上の緊結方法</t>
    <rPh sb="3" eb="4">
      <t>7</t>
    </rPh>
    <rPh sb="4" eb="5">
      <t>ゴウ</t>
    </rPh>
    <rPh sb="17" eb="19">
      <t>イジョウ</t>
    </rPh>
    <phoneticPr fontId="1"/>
  </si>
  <si>
    <t>地震力に対する必要壁量</t>
    <phoneticPr fontId="1"/>
  </si>
  <si>
    <t>風圧力に対する必要壁量</t>
    <rPh sb="0" eb="3">
      <t>フウアツリョク</t>
    </rPh>
    <rPh sb="4" eb="5">
      <t>タイ</t>
    </rPh>
    <rPh sb="7" eb="9">
      <t>ヒツヨウ</t>
    </rPh>
    <rPh sb="9" eb="11">
      <t>カベリョウ</t>
    </rPh>
    <phoneticPr fontId="1"/>
  </si>
  <si>
    <t>存在壁量</t>
    <rPh sb="0" eb="2">
      <t>ソンザイ</t>
    </rPh>
    <rPh sb="2" eb="4">
      <t>カベリョウ</t>
    </rPh>
    <phoneticPr fontId="1"/>
  </si>
  <si>
    <t>準耐力壁等の存在壁量</t>
    <rPh sb="0" eb="1">
      <t>ジュン</t>
    </rPh>
    <rPh sb="1" eb="3">
      <t>タイリョク</t>
    </rPh>
    <rPh sb="3" eb="4">
      <t>カベ</t>
    </rPh>
    <rPh sb="4" eb="5">
      <t>トウ</t>
    </rPh>
    <rPh sb="6" eb="8">
      <t>ソンザイ</t>
    </rPh>
    <rPh sb="8" eb="10">
      <t>カベリョウ</t>
    </rPh>
    <phoneticPr fontId="1"/>
  </si>
  <si>
    <t>階ごと、方向ごとに、以下の存在壁量の合計がイとロの数値以上である</t>
    <rPh sb="10" eb="12">
      <t>イカ</t>
    </rPh>
    <rPh sb="18" eb="20">
      <t>ゴウケイ</t>
    </rPh>
    <rPh sb="25" eb="27">
      <t>スウチ</t>
    </rPh>
    <rPh sb="27" eb="29">
      <t>イジョウ</t>
    </rPh>
    <phoneticPr fontId="1"/>
  </si>
  <si>
    <t>床面積にイに示す計算式により算定した数値</t>
    <rPh sb="0" eb="3">
      <t>ユカメンセキ</t>
    </rPh>
    <rPh sb="6" eb="7">
      <t>シメ</t>
    </rPh>
    <rPh sb="8" eb="10">
      <t>ケイサン</t>
    </rPh>
    <rPh sb="10" eb="11">
      <t>シキ</t>
    </rPh>
    <rPh sb="14" eb="16">
      <t>サンテイ</t>
    </rPh>
    <rPh sb="18" eb="20">
      <t>スウチ</t>
    </rPh>
    <phoneticPr fontId="1"/>
  </si>
  <si>
    <t>見付面積に表四に示す数値を乗じて算定した数値</t>
    <rPh sb="0" eb="2">
      <t>ミツケ</t>
    </rPh>
    <rPh sb="2" eb="4">
      <t>メンセキ</t>
    </rPh>
    <rPh sb="5" eb="6">
      <t>ヒョウ</t>
    </rPh>
    <rPh sb="6" eb="7">
      <t>4</t>
    </rPh>
    <rPh sb="8" eb="9">
      <t>シメ</t>
    </rPh>
    <rPh sb="10" eb="12">
      <t>スウチ</t>
    </rPh>
    <rPh sb="13" eb="14">
      <t>ジョウ</t>
    </rPh>
    <rPh sb="16" eb="18">
      <t>サンテイ</t>
    </rPh>
    <rPh sb="20" eb="22">
      <t>スウチ</t>
    </rPh>
    <phoneticPr fontId="1"/>
  </si>
  <si>
    <t>　第四号表一に示す耐力壁に当該耐力壁の長さを乗じた長さ</t>
    <rPh sb="13" eb="15">
      <t>トウガイ</t>
    </rPh>
    <rPh sb="15" eb="18">
      <t>タイリョクカベ</t>
    </rPh>
    <rPh sb="19" eb="20">
      <t>ナガ</t>
    </rPh>
    <rPh sb="22" eb="23">
      <t>ジョウ</t>
    </rPh>
    <rPh sb="25" eb="26">
      <t>ナガ</t>
    </rPh>
    <phoneticPr fontId="1"/>
  </si>
  <si>
    <t>　第四号表二に示す耐力壁に当該耐力壁の長さを乗じた長さ</t>
    <rPh sb="5" eb="6">
      <t>2</t>
    </rPh>
    <rPh sb="13" eb="15">
      <t>トウガイ</t>
    </rPh>
    <rPh sb="15" eb="18">
      <t>タイリョクカベ</t>
    </rPh>
    <rPh sb="19" eb="20">
      <t>ナガ</t>
    </rPh>
    <rPh sb="22" eb="23">
      <t>ジョウ</t>
    </rPh>
    <rPh sb="25" eb="26">
      <t>ナガ</t>
    </rPh>
    <phoneticPr fontId="1"/>
  </si>
  <si>
    <t>　表三に示す準耐力壁に当該準耐力壁の長さを乗じた長さ</t>
    <phoneticPr fontId="1"/>
  </si>
  <si>
    <t>　国土交通大臣認定の耐力壁に当該耐力壁の長さを乗じた長さ</t>
    <rPh sb="1" eb="3">
      <t>コクド</t>
    </rPh>
    <rPh sb="3" eb="5">
      <t>コウツウ</t>
    </rPh>
    <rPh sb="5" eb="7">
      <t>ダイジン</t>
    </rPh>
    <rPh sb="7" eb="9">
      <t>ニンテイ</t>
    </rPh>
    <rPh sb="10" eb="13">
      <t>タイリョクカベ</t>
    </rPh>
    <phoneticPr fontId="1"/>
  </si>
  <si>
    <t>たて枠相互間隔が50cm超の存在壁量</t>
    <rPh sb="2" eb="3">
      <t>ワク</t>
    </rPh>
    <rPh sb="3" eb="5">
      <t>ソウゴ</t>
    </rPh>
    <rPh sb="5" eb="7">
      <t>カンカク</t>
    </rPh>
    <rPh sb="12" eb="13">
      <t>コ</t>
    </rPh>
    <rPh sb="14" eb="16">
      <t>ソンザイ</t>
    </rPh>
    <rPh sb="16" eb="18">
      <t>カベリョウ</t>
    </rPh>
    <phoneticPr fontId="1"/>
  </si>
  <si>
    <t>たて枠相互間隔が50cm以下の存在壁量</t>
    <rPh sb="2" eb="3">
      <t>ワク</t>
    </rPh>
    <rPh sb="3" eb="5">
      <t>ソウゴ</t>
    </rPh>
    <rPh sb="5" eb="7">
      <t>カンカク</t>
    </rPh>
    <rPh sb="12" eb="14">
      <t>イカ</t>
    </rPh>
    <rPh sb="15" eb="17">
      <t>ソンザイ</t>
    </rPh>
    <rPh sb="17" eb="19">
      <t>カベリョウ</t>
    </rPh>
    <phoneticPr fontId="1"/>
  </si>
  <si>
    <t>小屋裏面積加算</t>
    <rPh sb="0" eb="3">
      <t>コヤウラ</t>
    </rPh>
    <rPh sb="3" eb="5">
      <t>メンセキ</t>
    </rPh>
    <rPh sb="5" eb="7">
      <t>カサン</t>
    </rPh>
    <phoneticPr fontId="1"/>
  </si>
  <si>
    <t>告示第1100号第三第二項により算定した面積</t>
    <rPh sb="0" eb="2">
      <t>コクジ</t>
    </rPh>
    <rPh sb="2" eb="3">
      <t>ダイ</t>
    </rPh>
    <rPh sb="7" eb="8">
      <t>ゴウ</t>
    </rPh>
    <rPh sb="8" eb="9">
      <t>ダイ</t>
    </rPh>
    <rPh sb="9" eb="10">
      <t>3</t>
    </rPh>
    <rPh sb="10" eb="11">
      <t>ダイ</t>
    </rPh>
    <rPh sb="11" eb="12">
      <t>2</t>
    </rPh>
    <rPh sb="12" eb="13">
      <t>コウ</t>
    </rPh>
    <rPh sb="16" eb="18">
      <t>サンテイ</t>
    </rPh>
    <rPh sb="20" eb="22">
      <t>メンセキ</t>
    </rPh>
    <phoneticPr fontId="1"/>
  </si>
  <si>
    <t xml:space="preserve">】  </t>
    <phoneticPr fontId="1"/>
  </si>
  <si>
    <t xml:space="preserve">】 </t>
    <phoneticPr fontId="1"/>
  </si>
  <si>
    <t>】</t>
  </si>
  <si>
    <t>】</t>
    <phoneticPr fontId="1"/>
  </si>
  <si>
    <t>【</t>
    <phoneticPr fontId="1"/>
  </si>
  <si>
    <t>【　　　　　　</t>
    <phoneticPr fontId="1"/>
  </si>
  <si>
    <t>工事名称</t>
    <rPh sb="0" eb="2">
      <t>コウジ</t>
    </rPh>
    <rPh sb="2" eb="4">
      <t>メイショウ</t>
    </rPh>
    <phoneticPr fontId="1"/>
  </si>
  <si>
    <t>技術基準
（告示第1540号）</t>
    <rPh sb="0" eb="2">
      <t>ギジュツ</t>
    </rPh>
    <rPh sb="2" eb="4">
      <t>キジュン</t>
    </rPh>
    <phoneticPr fontId="1"/>
  </si>
  <si>
    <t>【　】は記入項目</t>
    <rPh sb="4" eb="6">
      <t>キニュウ</t>
    </rPh>
    <rPh sb="6" eb="8">
      <t>コウモク</t>
    </rPh>
    <phoneticPr fontId="1"/>
  </si>
  <si>
    <t>断面図</t>
    <phoneticPr fontId="1"/>
  </si>
  <si>
    <t>SWS試験結果に基づく地盤調査報告書</t>
    <phoneticPr fontId="1"/>
  </si>
  <si>
    <t>換気計算書</t>
    <phoneticPr fontId="1"/>
  </si>
  <si>
    <t>構造詳細図</t>
  </si>
  <si>
    <t>構造詳細図添付で基礎伏図の省略</t>
    <rPh sb="5" eb="7">
      <t>テンプ</t>
    </rPh>
    <rPh sb="8" eb="11">
      <t>キソフ</t>
    </rPh>
    <rPh sb="11" eb="12">
      <t>ズ</t>
    </rPh>
    <rPh sb="13" eb="15">
      <t>ショウリャク</t>
    </rPh>
    <phoneticPr fontId="1"/>
  </si>
  <si>
    <t>構造詳細図添付で土台伏図の省略</t>
    <rPh sb="5" eb="7">
      <t>テンプ</t>
    </rPh>
    <rPh sb="8" eb="10">
      <t>ドダイ</t>
    </rPh>
    <rPh sb="10" eb="11">
      <t>フ</t>
    </rPh>
    <rPh sb="11" eb="12">
      <t>ズ</t>
    </rPh>
    <rPh sb="13" eb="15">
      <t>ショウリャク</t>
    </rPh>
    <phoneticPr fontId="1"/>
  </si>
  <si>
    <t>構造詳細図添付で床伏図の省略</t>
    <rPh sb="5" eb="7">
      <t>テンプ</t>
    </rPh>
    <rPh sb="8" eb="9">
      <t>ユカ</t>
    </rPh>
    <rPh sb="9" eb="10">
      <t>フ</t>
    </rPh>
    <rPh sb="10" eb="11">
      <t>ズ</t>
    </rPh>
    <rPh sb="12" eb="14">
      <t>ショウリャク</t>
    </rPh>
    <phoneticPr fontId="1"/>
  </si>
  <si>
    <t>構造詳細図添付でたて枠図の省略</t>
    <rPh sb="10" eb="12">
      <t>ワクズ</t>
    </rPh>
    <phoneticPr fontId="1"/>
  </si>
  <si>
    <t>構造詳細図添付</t>
  </si>
  <si>
    <t>構造詳細図添付で屋根・天井根太伏図の省略</t>
    <rPh sb="8" eb="10">
      <t>ヤネ</t>
    </rPh>
    <rPh sb="11" eb="13">
      <t>テンジョウ</t>
    </rPh>
    <rPh sb="13" eb="16">
      <t>ネダフ</t>
    </rPh>
    <rPh sb="16" eb="17">
      <t>ズ</t>
    </rPh>
    <phoneticPr fontId="1"/>
  </si>
  <si>
    <t>第二号を適用除外する場合
　→ 第11</t>
    <rPh sb="0" eb="1">
      <t>ダイ</t>
    </rPh>
    <rPh sb="1" eb="2">
      <t>2</t>
    </rPh>
    <rPh sb="2" eb="3">
      <t>ゴウ</t>
    </rPh>
    <rPh sb="4" eb="6">
      <t>テキヨウ</t>
    </rPh>
    <rPh sb="6" eb="8">
      <t>ジョガイ</t>
    </rPh>
    <rPh sb="10" eb="12">
      <t>バアイ</t>
    </rPh>
    <rPh sb="15" eb="16">
      <t>ダイ</t>
    </rPh>
    <phoneticPr fontId="1"/>
  </si>
  <si>
    <t>床根太支点間距離8m超 
　→ 第11</t>
    <rPh sb="0" eb="1">
      <t>ユカ</t>
    </rPh>
    <rPh sb="1" eb="3">
      <t>ネダ</t>
    </rPh>
    <rPh sb="3" eb="5">
      <t>シテン</t>
    </rPh>
    <rPh sb="5" eb="6">
      <t>アイダ</t>
    </rPh>
    <rPh sb="6" eb="8">
      <t>キョリ</t>
    </rPh>
    <rPh sb="10" eb="11">
      <t>チョウ</t>
    </rPh>
    <phoneticPr fontId="1"/>
  </si>
  <si>
    <t>第四号表一，表二、国土交通大臣認定の耐力壁以外
　→ 第11</t>
    <rPh sb="9" eb="15">
      <t>コクドコウツウダイジン</t>
    </rPh>
    <rPh sb="15" eb="17">
      <t>ニンテイ</t>
    </rPh>
    <rPh sb="21" eb="23">
      <t>イガイ</t>
    </rPh>
    <phoneticPr fontId="1"/>
  </si>
  <si>
    <t>12m超
　→第11</t>
    <rPh sb="3" eb="4">
      <t>チョウ</t>
    </rPh>
    <phoneticPr fontId="1"/>
  </si>
  <si>
    <t>60㎡（72㎡）超
　→第11</t>
    <rPh sb="8" eb="9">
      <t>コ</t>
    </rPh>
    <phoneticPr fontId="1"/>
  </si>
  <si>
    <t>交さ部に長さの合計が90cm以上の耐力壁配置
　→第11</t>
    <rPh sb="0" eb="1">
      <t>カワ</t>
    </rPh>
    <rPh sb="2" eb="3">
      <t>ブ</t>
    </rPh>
    <rPh sb="4" eb="5">
      <t>ナガ</t>
    </rPh>
    <rPh sb="7" eb="9">
      <t>ゴウケイ</t>
    </rPh>
    <rPh sb="14" eb="16">
      <t>イジョウ</t>
    </rPh>
    <rPh sb="17" eb="20">
      <t>タイリョクカベ</t>
    </rPh>
    <rPh sb="20" eb="22">
      <t>ハイチ</t>
    </rPh>
    <phoneticPr fontId="1"/>
  </si>
  <si>
    <t>イ～ハ以外
　→　第11</t>
    <rPh sb="3" eb="5">
      <t>イガイ</t>
    </rPh>
    <phoneticPr fontId="1"/>
  </si>
  <si>
    <t>　→ 第11</t>
    <phoneticPr fontId="1"/>
  </si>
  <si>
    <t>ただし書き以外の頭つなぎ省略
 →第11</t>
    <rPh sb="3" eb="4">
      <t>カ</t>
    </rPh>
    <rPh sb="5" eb="7">
      <t>イガイ</t>
    </rPh>
    <rPh sb="8" eb="9">
      <t>アタマ</t>
    </rPh>
    <rPh sb="12" eb="14">
      <t>ショウリャク</t>
    </rPh>
    <rPh sb="17" eb="18">
      <t>ダイ</t>
    </rPh>
    <phoneticPr fontId="1"/>
  </si>
  <si>
    <t>上記以外の開口部の幅
　→第11</t>
    <rPh sb="0" eb="2">
      <t>ジョウキ</t>
    </rPh>
    <rPh sb="2" eb="4">
      <t>イガイ</t>
    </rPh>
    <rPh sb="5" eb="8">
      <t>カイコウブ</t>
    </rPh>
    <rPh sb="9" eb="10">
      <t>ハバ</t>
    </rPh>
    <phoneticPr fontId="1"/>
  </si>
  <si>
    <t>第5 十四号の表に示す許容せん断耐力による以上の緊結方法
　→第11</t>
    <rPh sb="3" eb="5">
      <t>ジュウヨン</t>
    </rPh>
    <rPh sb="5" eb="6">
      <t>ゴウ</t>
    </rPh>
    <rPh sb="31" eb="32">
      <t>ダイ</t>
    </rPh>
    <phoneticPr fontId="1"/>
  </si>
  <si>
    <t>令第37条</t>
    <rPh sb="0" eb="1">
      <t>レイ</t>
    </rPh>
    <rPh sb="1" eb="2">
      <t>ダイ</t>
    </rPh>
    <rPh sb="4" eb="5">
      <t>ジョウ</t>
    </rPh>
    <phoneticPr fontId="1"/>
  </si>
  <si>
    <t>3本以上：204、205、304（204Wは204を2本、405は204を3本とみなす）</t>
    <rPh sb="1" eb="2">
      <t>ホン</t>
    </rPh>
    <rPh sb="2" eb="4">
      <t>イジョウ</t>
    </rPh>
    <rPh sb="27" eb="28">
      <t>ホン</t>
    </rPh>
    <rPh sb="38" eb="39">
      <t>ホン</t>
    </rPh>
    <phoneticPr fontId="1"/>
  </si>
  <si>
    <t>第7 九号の表に示す許容せん断耐力以上の緊結方法</t>
    <rPh sb="3" eb="4">
      <t>9</t>
    </rPh>
    <rPh sb="4" eb="5">
      <t>ゴウ</t>
    </rPh>
    <rPh sb="6" eb="7">
      <t>ヒョウ</t>
    </rPh>
    <rPh sb="8" eb="9">
      <t>シメ</t>
    </rPh>
    <rPh sb="17" eb="19">
      <t>イジョウ</t>
    </rPh>
    <phoneticPr fontId="1"/>
  </si>
  <si>
    <t>[2024年12月12日更新]</t>
    <phoneticPr fontId="1"/>
  </si>
  <si>
    <t>天井の高さ</t>
    <rPh sb="0" eb="2">
      <t>テンジョウ</t>
    </rPh>
    <rPh sb="3" eb="4">
      <t>タカ</t>
    </rPh>
    <phoneticPr fontId="1"/>
  </si>
  <si>
    <t xml:space="preserve">防湿方法 </t>
    <rPh sb="0" eb="2">
      <t>ボウシツ</t>
    </rPh>
    <rPh sb="2" eb="4">
      <t>ホウホウ</t>
    </rPh>
    <phoneticPr fontId="1"/>
  </si>
  <si>
    <t>上記以外：　　　　　　　　</t>
    <rPh sb="0" eb="2">
      <t>ジョウキ</t>
    </rPh>
    <rPh sb="2" eb="4">
      <t>イガイ</t>
    </rPh>
    <phoneticPr fontId="1"/>
  </si>
  <si>
    <t>構造詳細図</t>
    <phoneticPr fontId="1"/>
  </si>
  <si>
    <t>■</t>
  </si>
  <si>
    <t>平部：全数固定、棟部: ねじ固定、軒･けらば：ねじ3 本固定</t>
    <phoneticPr fontId="10"/>
  </si>
  <si>
    <t xml:space="preserve"> </t>
    <phoneticPr fontId="10"/>
  </si>
  <si>
    <t>防水紙</t>
    <phoneticPr fontId="10"/>
  </si>
  <si>
    <t>延焼のおそれの
ある部分</t>
    <rPh sb="0" eb="2">
      <t>エンショウ</t>
    </rPh>
    <phoneticPr fontId="1"/>
  </si>
  <si>
    <t>204、205、206、208、304、306、404、406、408の何れか、
または38×89ｍｍ以上</t>
    <rPh sb="36" eb="37">
      <t>イズ</t>
    </rPh>
    <rPh sb="51" eb="53">
      <t>イジョウ</t>
    </rPh>
    <phoneticPr fontId="1"/>
  </si>
  <si>
    <t>野地板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</si>
</sst>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Meiryo UI"/>
      <family val="2"/>
      <charset val="128"/>
    </font>
    <font>
      <sz val="6"/>
      <name val="Meiryo UI"/>
      <family val="2"/>
      <charset val="128"/>
    </font>
    <font>
      <sz val="10"/>
      <color theme="1"/>
      <name val="Meiryo UI"/>
      <family val="2"/>
      <charset val="128"/>
    </font>
    <font>
      <sz val="10"/>
      <color theme="1"/>
      <name val="Meiryo UI"/>
      <family val="3"/>
      <charset val="128"/>
    </font>
    <font>
      <sz val="10"/>
      <color rgb="FFFF0000"/>
      <name val="Meiryo UI"/>
      <family val="2"/>
      <charset val="128"/>
    </font>
    <font>
      <sz val="10"/>
      <color rgb="FFFF0000"/>
      <name val="Meiryo UI"/>
      <family val="3"/>
      <charset val="128"/>
    </font>
    <font>
      <b/>
      <sz val="14"/>
      <color theme="1"/>
      <name val="Meiryo UI"/>
      <family val="3"/>
      <charset val="128"/>
    </font>
    <font>
      <b/>
      <sz val="9"/>
      <color rgb="FFFF0000"/>
      <name val="Meiryo UI"/>
      <family val="3"/>
      <charset val="128"/>
    </font>
    <font>
      <sz val="10"/>
      <name val="Meiryo UI"/>
      <family val="2"/>
      <charset val="128"/>
    </font>
    <font>
      <sz val="12"/>
      <name val="Wingdings"/>
      <charset val="2"/>
    </font>
    <font>
      <sz val="6"/>
      <name val="游ゴシック"/>
      <family val="3"/>
      <charset val="128"/>
      <scheme val="minor"/>
    </font>
    <font>
      <sz val="8"/>
      <color rgb="FFFF0000"/>
      <name val="ＭＳ Ｐゴシック"/>
      <family val="3"/>
      <charset val="128"/>
    </font>
    <font>
      <sz val="10"/>
      <color theme="1"/>
      <name val="ＭＳ Ｐゴシック"/>
      <family val="3"/>
      <charset val="128"/>
    </font>
    <font>
      <sz val="10"/>
      <name val="ＭＳ Ｐゴシック"/>
      <family val="3"/>
      <charset val="128"/>
    </font>
    <font>
      <sz val="10"/>
      <color rgb="FFFF0000"/>
      <name val="ＭＳ Ｐゴシック"/>
      <family val="3"/>
      <charset val="128"/>
    </font>
    <font>
      <sz val="8"/>
      <color theme="1"/>
      <name val="ＭＳ Ｐゴシック"/>
      <family val="3"/>
      <charset val="128"/>
    </font>
    <font>
      <sz val="9"/>
      <color rgb="FFFF0000"/>
      <name val="ＭＳ Ｐゴシック"/>
      <family val="3"/>
      <charset val="128"/>
    </font>
    <font>
      <sz val="9"/>
      <color theme="1"/>
      <name val="ＭＳ Ｐゴシック"/>
      <family val="3"/>
      <charset val="128"/>
    </font>
    <font>
      <sz val="10"/>
      <color theme="0" tint="-0.34998626667073579"/>
      <name val="ＭＳ Ｐゴシック"/>
      <family val="3"/>
      <charset val="128"/>
    </font>
    <font>
      <b/>
      <sz val="10"/>
      <name val="ＭＳ Ｐゴシック"/>
      <family val="3"/>
      <charset val="128"/>
    </font>
    <font>
      <sz val="7"/>
      <color rgb="FFFF0000"/>
      <name val="ＭＳ Ｐゴシック"/>
      <family val="3"/>
      <charset val="128"/>
    </font>
    <font>
      <sz val="7"/>
      <color theme="1"/>
      <name val="ＭＳ Ｐゴシック"/>
      <family val="3"/>
      <charset val="128"/>
    </font>
    <font>
      <b/>
      <sz val="14"/>
      <color rgb="FF00B05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1">
    <xf numFmtId="0" fontId="0" fillId="0" borderId="0">
      <alignment vertical="center"/>
    </xf>
  </cellStyleXfs>
  <cellXfs count="37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5" xfId="0" applyFont="1" applyBorder="1" applyAlignment="1">
      <alignment vertical="center" wrapText="1"/>
    </xf>
    <xf numFmtId="0" fontId="5" fillId="0" borderId="0" xfId="0" applyFont="1">
      <alignment vertical="center"/>
    </xf>
    <xf numFmtId="0" fontId="4" fillId="0" borderId="0" xfId="0" applyFont="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center" vertical="top" wrapText="1"/>
    </xf>
    <xf numFmtId="0" fontId="2" fillId="2" borderId="7" xfId="0" applyFont="1" applyFill="1" applyBorder="1" applyAlignment="1">
      <alignment horizontal="center" vertical="center" wrapText="1"/>
    </xf>
    <xf numFmtId="0" fontId="4" fillId="0" borderId="15" xfId="0" applyFont="1" applyBorder="1" applyAlignment="1">
      <alignment horizontal="center" vertical="center"/>
    </xf>
    <xf numFmtId="0" fontId="4" fillId="2" borderId="7" xfId="0" applyFont="1" applyFill="1" applyBorder="1" applyAlignment="1">
      <alignment horizontal="center" vertical="center"/>
    </xf>
    <xf numFmtId="0" fontId="6" fillId="0" borderId="10"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10" xfId="0" applyFont="1" applyBorder="1" applyAlignment="1">
      <alignment horizontal="center" vertical="center"/>
    </xf>
    <xf numFmtId="0" fontId="11" fillId="0" borderId="7" xfId="0" applyFont="1" applyBorder="1" applyAlignment="1">
      <alignment horizontal="left" vertical="center"/>
    </xf>
    <xf numFmtId="0" fontId="12" fillId="4" borderId="1" xfId="0" applyFont="1" applyFill="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vertical="center" wrapText="1"/>
    </xf>
    <xf numFmtId="0" fontId="12" fillId="0" borderId="3" xfId="0" applyFont="1" applyBorder="1" applyAlignment="1">
      <alignment vertical="center" wrapText="1"/>
    </xf>
    <xf numFmtId="0" fontId="14" fillId="0" borderId="0" xfId="0" applyFont="1" applyAlignment="1">
      <alignment horizontal="center" vertical="center"/>
    </xf>
    <xf numFmtId="0" fontId="12" fillId="4" borderId="14" xfId="0" applyFont="1" applyFill="1" applyBorder="1" applyAlignment="1">
      <alignment horizontal="center" vertical="center"/>
    </xf>
    <xf numFmtId="0" fontId="13" fillId="4" borderId="24" xfId="0" applyFont="1" applyFill="1" applyBorder="1" applyAlignment="1">
      <alignment horizontal="center" vertical="center" shrinkToFit="1"/>
    </xf>
    <xf numFmtId="0" fontId="12" fillId="4" borderId="15"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12" xfId="0" applyFont="1" applyFill="1" applyBorder="1">
      <alignment vertical="center"/>
    </xf>
    <xf numFmtId="0" fontId="12" fillId="2" borderId="15" xfId="0" applyFont="1" applyFill="1" applyBorder="1" applyAlignment="1">
      <alignment horizontal="center" vertical="center"/>
    </xf>
    <xf numFmtId="0" fontId="12" fillId="2" borderId="13" xfId="0" applyFont="1" applyFill="1" applyBorder="1" applyAlignment="1">
      <alignment horizontal="center" vertical="center"/>
    </xf>
    <xf numFmtId="0" fontId="13" fillId="0" borderId="24" xfId="0" applyFont="1" applyBorder="1" applyAlignment="1">
      <alignment horizontal="center" vertical="center"/>
    </xf>
    <xf numFmtId="0" fontId="12" fillId="0" borderId="37" xfId="0" applyFont="1" applyBorder="1" applyAlignment="1">
      <alignment vertical="center" wrapText="1"/>
    </xf>
    <xf numFmtId="0" fontId="12" fillId="0" borderId="29" xfId="0" applyFont="1" applyBorder="1">
      <alignment vertical="center"/>
    </xf>
    <xf numFmtId="0" fontId="14" fillId="0" borderId="15" xfId="0" applyFont="1" applyBorder="1">
      <alignment vertical="center"/>
    </xf>
    <xf numFmtId="0" fontId="12" fillId="0" borderId="15" xfId="0" applyFont="1" applyBorder="1">
      <alignment vertical="center"/>
    </xf>
    <xf numFmtId="0" fontId="12" fillId="0" borderId="13" xfId="0" applyFont="1" applyBorder="1" applyAlignment="1">
      <alignment vertical="center" wrapText="1"/>
    </xf>
    <xf numFmtId="0" fontId="12" fillId="0" borderId="12" xfId="0" applyFont="1" applyBorder="1">
      <alignment vertical="center"/>
    </xf>
    <xf numFmtId="0" fontId="14" fillId="3" borderId="1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3" fillId="0" borderId="31" xfId="0" applyFont="1" applyBorder="1" applyAlignment="1">
      <alignment horizontal="center" vertical="center"/>
    </xf>
    <xf numFmtId="0" fontId="12" fillId="0" borderId="38" xfId="0" applyFont="1" applyBorder="1" applyAlignment="1">
      <alignment vertical="center" wrapText="1"/>
    </xf>
    <xf numFmtId="0" fontId="12" fillId="0" borderId="41" xfId="0" applyFont="1" applyBorder="1">
      <alignment vertical="center"/>
    </xf>
    <xf numFmtId="0" fontId="12" fillId="0" borderId="10" xfId="0" applyFont="1" applyBorder="1">
      <alignment vertical="center"/>
    </xf>
    <xf numFmtId="0" fontId="12" fillId="0" borderId="11" xfId="0" applyFont="1" applyBorder="1" applyAlignment="1">
      <alignment vertical="center" wrapText="1"/>
    </xf>
    <xf numFmtId="0" fontId="12" fillId="0" borderId="8" xfId="0" applyFont="1" applyBorder="1">
      <alignment vertical="center"/>
    </xf>
    <xf numFmtId="0" fontId="12" fillId="3" borderId="1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3" fillId="0" borderId="35" xfId="0" applyFont="1" applyBorder="1" applyAlignment="1">
      <alignment horizontal="center" vertical="center"/>
    </xf>
    <xf numFmtId="0" fontId="12" fillId="0" borderId="36" xfId="0" applyFont="1" applyBorder="1" applyAlignment="1">
      <alignment vertical="center" wrapText="1"/>
    </xf>
    <xf numFmtId="0" fontId="12" fillId="0" borderId="55" xfId="0" applyFont="1" applyBorder="1">
      <alignment vertical="center"/>
    </xf>
    <xf numFmtId="0" fontId="12" fillId="0" borderId="3" xfId="0" applyFont="1" applyBorder="1">
      <alignment vertical="center"/>
    </xf>
    <xf numFmtId="0" fontId="14" fillId="0" borderId="3" xfId="0" applyFont="1" applyBorder="1">
      <alignment vertical="center"/>
    </xf>
    <xf numFmtId="0" fontId="12" fillId="0" borderId="4" xfId="0" applyFont="1" applyBorder="1" applyAlignment="1">
      <alignment vertical="center" wrapText="1"/>
    </xf>
    <xf numFmtId="0" fontId="14" fillId="0" borderId="2" xfId="0" applyFont="1" applyBorder="1">
      <alignment vertical="center"/>
    </xf>
    <xf numFmtId="0" fontId="14" fillId="0" borderId="4" xfId="0" applyFont="1" applyBorder="1" applyAlignment="1">
      <alignment vertical="center" wrapText="1"/>
    </xf>
    <xf numFmtId="0" fontId="12" fillId="3" borderId="4"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Border="1" applyAlignment="1">
      <alignment vertical="center" wrapText="1"/>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53" xfId="0" applyFont="1" applyBorder="1">
      <alignment vertical="center"/>
    </xf>
    <xf numFmtId="0" fontId="12" fillId="0" borderId="34" xfId="0" applyFont="1" applyBorder="1">
      <alignment vertical="center"/>
    </xf>
    <xf numFmtId="0" fontId="14" fillId="0" borderId="34" xfId="0" applyFont="1" applyBorder="1">
      <alignment vertical="center"/>
    </xf>
    <xf numFmtId="0" fontId="12" fillId="0" borderId="34" xfId="0" applyFont="1" applyBorder="1" applyAlignment="1">
      <alignment vertical="center" wrapText="1"/>
    </xf>
    <xf numFmtId="0" fontId="12" fillId="0" borderId="16" xfId="0" applyFont="1" applyBorder="1" applyAlignment="1">
      <alignment vertical="center" wrapText="1"/>
    </xf>
    <xf numFmtId="0" fontId="14" fillId="0" borderId="16" xfId="0" applyFont="1" applyBorder="1" applyAlignment="1">
      <alignment vertical="center" wrapText="1"/>
    </xf>
    <xf numFmtId="0" fontId="12" fillId="3" borderId="13"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4" fillId="0" borderId="10" xfId="0" applyFont="1" applyBorder="1">
      <alignment vertical="center"/>
    </xf>
    <xf numFmtId="0" fontId="12" fillId="0" borderId="10" xfId="0" applyFont="1" applyBorder="1" applyAlignment="1">
      <alignment vertical="center" wrapText="1"/>
    </xf>
    <xf numFmtId="0" fontId="12" fillId="0" borderId="51" xfId="0" applyFont="1" applyBorder="1" applyAlignment="1">
      <alignment vertical="center" wrapText="1"/>
    </xf>
    <xf numFmtId="0" fontId="12" fillId="3" borderId="43" xfId="0" applyFont="1" applyFill="1" applyBorder="1" applyAlignment="1">
      <alignment horizontal="center" vertical="center" wrapText="1"/>
    </xf>
    <xf numFmtId="0" fontId="12" fillId="0" borderId="14" xfId="0" applyFont="1" applyBorder="1" applyAlignment="1">
      <alignment horizontal="center" vertical="center"/>
    </xf>
    <xf numFmtId="0" fontId="12" fillId="2" borderId="2" xfId="0" applyFont="1" applyFill="1" applyBorder="1">
      <alignmen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5" xfId="0" applyFont="1" applyBorder="1" applyAlignment="1">
      <alignment horizontal="center" vertical="center"/>
    </xf>
    <xf numFmtId="0" fontId="13" fillId="0" borderId="23" xfId="0" applyFont="1" applyBorder="1" applyAlignment="1">
      <alignment horizontal="center" vertical="center"/>
    </xf>
    <xf numFmtId="0" fontId="12" fillId="0" borderId="39" xfId="0" applyFont="1" applyBorder="1" applyAlignment="1">
      <alignment vertical="center" wrapText="1"/>
    </xf>
    <xf numFmtId="0" fontId="12" fillId="0" borderId="9" xfId="0" applyFont="1" applyBorder="1" applyAlignment="1">
      <alignment vertical="center" wrapText="1"/>
    </xf>
    <xf numFmtId="0" fontId="12" fillId="0" borderId="7" xfId="0" applyFont="1" applyBorder="1">
      <alignment vertical="center"/>
    </xf>
    <xf numFmtId="0" fontId="12" fillId="3" borderId="9" xfId="0" applyFont="1" applyFill="1" applyBorder="1" applyAlignment="1">
      <alignment horizontal="center" vertical="center" wrapText="1"/>
    </xf>
    <xf numFmtId="0" fontId="12" fillId="2" borderId="7" xfId="0" applyFont="1" applyFill="1" applyBorder="1">
      <alignment vertical="center"/>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3" fillId="0" borderId="21" xfId="0" applyFont="1" applyBorder="1" applyAlignment="1">
      <alignment horizontal="center" vertical="center"/>
    </xf>
    <xf numFmtId="0" fontId="12" fillId="0" borderId="18" xfId="0" applyFont="1" applyBorder="1" applyAlignment="1">
      <alignment vertical="center" wrapText="1"/>
    </xf>
    <xf numFmtId="0" fontId="12" fillId="0" borderId="54" xfId="0" applyFont="1" applyBorder="1">
      <alignment vertical="center"/>
    </xf>
    <xf numFmtId="0" fontId="12" fillId="0" borderId="27" xfId="0" applyFont="1" applyBorder="1" applyAlignment="1">
      <alignment vertical="center" wrapText="1"/>
    </xf>
    <xf numFmtId="0" fontId="12" fillId="0" borderId="17" xfId="0" applyFont="1" applyBorder="1" applyAlignment="1">
      <alignment vertical="center" wrapText="1"/>
    </xf>
    <xf numFmtId="0" fontId="14" fillId="0" borderId="17" xfId="0" applyFont="1" applyBorder="1" applyAlignment="1">
      <alignment vertical="center" wrapText="1"/>
    </xf>
    <xf numFmtId="0" fontId="12" fillId="3" borderId="17" xfId="0" applyFont="1" applyFill="1" applyBorder="1" applyAlignment="1">
      <alignment horizontal="center" vertical="center" wrapText="1"/>
    </xf>
    <xf numFmtId="0" fontId="17" fillId="0" borderId="18" xfId="0" applyFont="1" applyBorder="1" applyAlignment="1">
      <alignment vertical="center" wrapText="1"/>
    </xf>
    <xf numFmtId="0" fontId="12" fillId="0" borderId="54" xfId="0" applyFont="1" applyBorder="1" applyAlignment="1">
      <alignment vertical="top"/>
    </xf>
    <xf numFmtId="0" fontId="12" fillId="0" borderId="27" xfId="0" applyFont="1" applyBorder="1" applyAlignment="1">
      <alignment vertical="top" wrapText="1"/>
    </xf>
    <xf numFmtId="0" fontId="12" fillId="0" borderId="17" xfId="0" applyFont="1" applyBorder="1" applyAlignment="1">
      <alignment vertical="top" wrapText="1"/>
    </xf>
    <xf numFmtId="0" fontId="12" fillId="0" borderId="61" xfId="0" applyFont="1" applyBorder="1">
      <alignment vertical="center"/>
    </xf>
    <xf numFmtId="0" fontId="12" fillId="0" borderId="59" xfId="0" applyFont="1" applyBorder="1" applyAlignment="1">
      <alignment vertical="center" wrapText="1"/>
    </xf>
    <xf numFmtId="0" fontId="14" fillId="0" borderId="51" xfId="0" applyFont="1" applyBorder="1" applyAlignment="1">
      <alignment vertical="center" wrapText="1"/>
    </xf>
    <xf numFmtId="0" fontId="12" fillId="3" borderId="51" xfId="0" applyFont="1" applyFill="1" applyBorder="1" applyAlignment="1">
      <alignment horizontal="center" vertical="center" wrapText="1"/>
    </xf>
    <xf numFmtId="0" fontId="12" fillId="0" borderId="15" xfId="0" applyFont="1" applyBorder="1" applyAlignment="1">
      <alignment vertical="center" wrapText="1"/>
    </xf>
    <xf numFmtId="0" fontId="11" fillId="0" borderId="12" xfId="0" applyFont="1" applyBorder="1" applyAlignment="1">
      <alignment horizontal="left" vertical="center"/>
    </xf>
    <xf numFmtId="0" fontId="14" fillId="0" borderId="13" xfId="0" applyFont="1" applyBorder="1" applyAlignment="1">
      <alignment vertical="center" wrapText="1"/>
    </xf>
    <xf numFmtId="0" fontId="13" fillId="0" borderId="26" xfId="0" applyFont="1" applyBorder="1" applyAlignment="1">
      <alignment horizontal="center" vertical="center"/>
    </xf>
    <xf numFmtId="0" fontId="12" fillId="0" borderId="19" xfId="0" applyFont="1" applyBorder="1" applyAlignment="1">
      <alignment vertical="center" wrapText="1"/>
    </xf>
    <xf numFmtId="0" fontId="12" fillId="0" borderId="28" xfId="0" applyFont="1" applyBorder="1">
      <alignment vertical="center"/>
    </xf>
    <xf numFmtId="0" fontId="12" fillId="0" borderId="22" xfId="0" applyFont="1" applyBorder="1">
      <alignment vertical="center"/>
    </xf>
    <xf numFmtId="0" fontId="12" fillId="0" borderId="22" xfId="0" applyFont="1" applyBorder="1" applyAlignment="1">
      <alignment vertical="center" wrapText="1"/>
    </xf>
    <xf numFmtId="0" fontId="12" fillId="0" borderId="20" xfId="0" applyFont="1" applyBorder="1" applyAlignment="1">
      <alignment vertical="center" wrapText="1"/>
    </xf>
    <xf numFmtId="0" fontId="14" fillId="0" borderId="9" xfId="0" applyFont="1" applyBorder="1" applyAlignment="1">
      <alignment vertical="center" wrapText="1"/>
    </xf>
    <xf numFmtId="0" fontId="12" fillId="0" borderId="62" xfId="0" applyFont="1" applyBorder="1">
      <alignment vertical="center"/>
    </xf>
    <xf numFmtId="0" fontId="12" fillId="0" borderId="9" xfId="0" applyFont="1" applyBorder="1" applyAlignment="1">
      <alignment horizontal="center" vertical="center"/>
    </xf>
    <xf numFmtId="0" fontId="12" fillId="0" borderId="63" xfId="0" applyFont="1" applyBorder="1">
      <alignment vertical="center"/>
    </xf>
    <xf numFmtId="0" fontId="12" fillId="3" borderId="20" xfId="0" applyFont="1" applyFill="1" applyBorder="1" applyAlignment="1">
      <alignment horizontal="center" vertical="center" wrapText="1"/>
    </xf>
    <xf numFmtId="0" fontId="12" fillId="0" borderId="6" xfId="0" applyFont="1" applyBorder="1" applyAlignment="1">
      <alignment horizontal="center" vertical="center"/>
    </xf>
    <xf numFmtId="0" fontId="13" fillId="0" borderId="41" xfId="0" applyFont="1" applyBorder="1">
      <alignment vertical="center"/>
    </xf>
    <xf numFmtId="0" fontId="13" fillId="0" borderId="59" xfId="0" applyFont="1" applyBorder="1" applyAlignment="1">
      <alignment vertical="center" wrapText="1"/>
    </xf>
    <xf numFmtId="0" fontId="13" fillId="0" borderId="11" xfId="0" applyFont="1" applyBorder="1" applyAlignment="1">
      <alignment vertical="center" wrapText="1"/>
    </xf>
    <xf numFmtId="0" fontId="12" fillId="0" borderId="55" xfId="0" applyFont="1" applyBorder="1" applyAlignment="1">
      <alignment vertical="center" wrapText="1"/>
    </xf>
    <xf numFmtId="0" fontId="12" fillId="0" borderId="4" xfId="0" applyFont="1" applyBorder="1" applyAlignment="1">
      <alignment horizontal="center" vertical="center" wrapText="1"/>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3" fillId="0" borderId="26" xfId="0" applyFont="1" applyBorder="1" applyAlignment="1">
      <alignment horizontal="center" vertical="top"/>
    </xf>
    <xf numFmtId="0" fontId="12" fillId="0" borderId="19" xfId="0" applyFont="1" applyBorder="1" applyAlignment="1">
      <alignment vertical="top" wrapText="1"/>
    </xf>
    <xf numFmtId="0" fontId="14" fillId="0" borderId="20" xfId="0" applyFont="1" applyBorder="1" applyAlignment="1">
      <alignment vertical="center" wrapText="1"/>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3" fillId="0" borderId="25" xfId="0" applyFont="1" applyBorder="1" applyAlignment="1">
      <alignment horizontal="center" vertical="top"/>
    </xf>
    <xf numFmtId="0" fontId="12" fillId="0" borderId="40" xfId="0" applyFont="1" applyBorder="1" applyAlignment="1">
      <alignment vertical="top" wrapText="1"/>
    </xf>
    <xf numFmtId="0" fontId="14" fillId="0" borderId="33" xfId="0" applyFont="1" applyBorder="1" applyAlignment="1">
      <alignment vertical="center" wrapText="1"/>
    </xf>
    <xf numFmtId="0" fontId="13" fillId="0" borderId="25" xfId="0" applyFont="1" applyBorder="1" applyAlignment="1">
      <alignment horizontal="center" vertical="center"/>
    </xf>
    <xf numFmtId="0" fontId="12" fillId="0" borderId="40" xfId="0" applyFont="1" applyBorder="1" applyAlignment="1">
      <alignment vertical="center" wrapText="1"/>
    </xf>
    <xf numFmtId="0" fontId="12" fillId="0" borderId="20" xfId="0" applyFont="1" applyBorder="1">
      <alignment vertical="center"/>
    </xf>
    <xf numFmtId="0" fontId="12" fillId="0" borderId="48" xfId="0" applyFont="1" applyBorder="1" applyAlignment="1">
      <alignment horizontal="center" vertical="center" wrapText="1"/>
    </xf>
    <xf numFmtId="0" fontId="13" fillId="0" borderId="21" xfId="0" applyFont="1" applyBorder="1" applyAlignment="1">
      <alignment horizontal="center" vertical="top"/>
    </xf>
    <xf numFmtId="0" fontId="18" fillId="0" borderId="18" xfId="0" applyFont="1" applyBorder="1" applyAlignment="1">
      <alignment vertical="top" wrapText="1"/>
    </xf>
    <xf numFmtId="0" fontId="18" fillId="0" borderId="20" xfId="0" applyFont="1" applyBorder="1" applyAlignment="1">
      <alignment vertical="center" wrapText="1"/>
    </xf>
    <xf numFmtId="0" fontId="12" fillId="0" borderId="17" xfId="0" applyFont="1" applyBorder="1" applyAlignment="1">
      <alignment horizontal="center" vertical="center" wrapText="1"/>
    </xf>
    <xf numFmtId="0" fontId="12" fillId="2" borderId="25" xfId="0" applyFont="1" applyFill="1" applyBorder="1">
      <alignment vertical="center"/>
    </xf>
    <xf numFmtId="0" fontId="13" fillId="0" borderId="42" xfId="0" applyFont="1" applyBorder="1" applyAlignment="1">
      <alignment horizontal="center" vertical="top"/>
    </xf>
    <xf numFmtId="0" fontId="12" fillId="0" borderId="33" xfId="0" applyFont="1" applyBorder="1" applyAlignment="1">
      <alignment vertical="center" wrapText="1"/>
    </xf>
    <xf numFmtId="0" fontId="12" fillId="2" borderId="6" xfId="0" applyFont="1" applyFill="1" applyBorder="1">
      <alignment vertical="center"/>
    </xf>
    <xf numFmtId="0" fontId="12" fillId="2" borderId="31" xfId="0" applyFont="1" applyFill="1" applyBorder="1">
      <alignment vertical="center"/>
    </xf>
    <xf numFmtId="0" fontId="12" fillId="2" borderId="41" xfId="0" applyFont="1" applyFill="1" applyBorder="1" applyAlignment="1">
      <alignment horizontal="center" vertical="center"/>
    </xf>
    <xf numFmtId="0" fontId="12" fillId="0" borderId="38" xfId="0" applyFont="1" applyBorder="1" applyAlignment="1">
      <alignment vertical="top" wrapText="1"/>
    </xf>
    <xf numFmtId="0" fontId="12" fillId="0" borderId="41" xfId="0" applyFont="1" applyBorder="1" applyAlignment="1">
      <alignment vertical="center" wrapText="1"/>
    </xf>
    <xf numFmtId="0" fontId="14" fillId="0" borderId="11" xfId="0" applyFont="1" applyBorder="1" applyAlignment="1">
      <alignment vertical="center" wrapText="1"/>
    </xf>
    <xf numFmtId="0" fontId="12" fillId="2" borderId="24" xfId="0" applyFont="1" applyFill="1" applyBorder="1">
      <alignment vertical="center"/>
    </xf>
    <xf numFmtId="3" fontId="12" fillId="0" borderId="13" xfId="0" applyNumberFormat="1" applyFont="1" applyBorder="1" applyAlignment="1">
      <alignment horizontal="left" vertical="center" wrapText="1"/>
    </xf>
    <xf numFmtId="0" fontId="12" fillId="2" borderId="22" xfId="0" applyFont="1" applyFill="1" applyBorder="1" applyAlignment="1">
      <alignment horizontal="center" vertical="center"/>
    </xf>
    <xf numFmtId="0" fontId="12" fillId="2" borderId="20" xfId="0" applyFont="1" applyFill="1" applyBorder="1" applyAlignment="1">
      <alignment horizontal="center" vertical="center"/>
    </xf>
    <xf numFmtId="0" fontId="12" fillId="0" borderId="17" xfId="0" applyFont="1" applyBorder="1">
      <alignment vertical="center"/>
    </xf>
    <xf numFmtId="0" fontId="12" fillId="0" borderId="18" xfId="0" applyFont="1" applyBorder="1" applyAlignment="1">
      <alignment vertical="top" wrapText="1"/>
    </xf>
    <xf numFmtId="0" fontId="12" fillId="0" borderId="9" xfId="0" applyFont="1" applyBorder="1" applyAlignment="1">
      <alignment horizontal="center" vertical="center" wrapText="1"/>
    </xf>
    <xf numFmtId="0" fontId="18" fillId="0" borderId="17" xfId="0" applyFont="1" applyBorder="1" applyAlignment="1">
      <alignment vertical="center" wrapText="1"/>
    </xf>
    <xf numFmtId="0" fontId="13" fillId="0" borderId="42" xfId="0" applyFont="1" applyBorder="1" applyAlignment="1">
      <alignment horizontal="center" vertical="center"/>
    </xf>
    <xf numFmtId="0" fontId="12" fillId="0" borderId="46" xfId="0" applyFont="1" applyBorder="1" applyAlignment="1">
      <alignment vertical="center" wrapText="1"/>
    </xf>
    <xf numFmtId="0" fontId="13" fillId="0" borderId="48" xfId="0" applyFont="1" applyBorder="1" applyAlignment="1">
      <alignment horizontal="center" vertical="top"/>
    </xf>
    <xf numFmtId="0" fontId="12" fillId="2" borderId="27" xfId="0" applyFont="1" applyFill="1" applyBorder="1" applyAlignment="1">
      <alignment horizontal="center" vertical="center"/>
    </xf>
    <xf numFmtId="0" fontId="12" fillId="2" borderId="17" xfId="0" applyFont="1" applyFill="1" applyBorder="1" applyAlignment="1">
      <alignment horizontal="center" vertical="center"/>
    </xf>
    <xf numFmtId="0" fontId="12" fillId="0" borderId="9" xfId="0" applyFont="1" applyBorder="1">
      <alignment vertical="center"/>
    </xf>
    <xf numFmtId="0" fontId="12" fillId="2" borderId="9" xfId="0" applyFont="1" applyFill="1" applyBorder="1" applyAlignment="1">
      <alignment horizontal="center" vertical="top"/>
    </xf>
    <xf numFmtId="0" fontId="12" fillId="2" borderId="28" xfId="0" applyFont="1" applyFill="1" applyBorder="1" applyAlignment="1">
      <alignment horizontal="center" vertical="center"/>
    </xf>
    <xf numFmtId="0" fontId="12" fillId="2" borderId="20" xfId="0" applyFont="1" applyFill="1" applyBorder="1" applyAlignment="1">
      <alignment horizontal="center" vertical="top"/>
    </xf>
    <xf numFmtId="0" fontId="13" fillId="0" borderId="18" xfId="0" applyFont="1" applyBorder="1" applyAlignment="1">
      <alignment vertical="top" wrapText="1"/>
    </xf>
    <xf numFmtId="0" fontId="13" fillId="0" borderId="20" xfId="0" applyFont="1" applyBorder="1" applyAlignment="1">
      <alignment vertical="center" wrapText="1"/>
    </xf>
    <xf numFmtId="0" fontId="12" fillId="2" borderId="27" xfId="0" applyFont="1" applyFill="1" applyBorder="1" applyAlignment="1">
      <alignment horizontal="center" vertical="top"/>
    </xf>
    <xf numFmtId="0" fontId="12" fillId="2" borderId="17" xfId="0" applyFont="1" applyFill="1" applyBorder="1" applyAlignment="1">
      <alignment horizontal="center" vertical="center" wrapText="1"/>
    </xf>
    <xf numFmtId="0" fontId="12" fillId="2" borderId="0" xfId="0" applyFont="1" applyFill="1" applyAlignment="1">
      <alignment horizontal="center" vertical="top"/>
    </xf>
    <xf numFmtId="0" fontId="12" fillId="0" borderId="64" xfId="0" applyFont="1" applyBorder="1">
      <alignment vertical="center"/>
    </xf>
    <xf numFmtId="0" fontId="12" fillId="2" borderId="20" xfId="0" applyFont="1" applyFill="1" applyBorder="1" applyAlignment="1">
      <alignment horizontal="center" vertical="top" wrapText="1"/>
    </xf>
    <xf numFmtId="0" fontId="12" fillId="0" borderId="20" xfId="0" applyFont="1" applyBorder="1" applyAlignment="1">
      <alignment horizontal="left" vertical="top" wrapText="1" indent="1"/>
    </xf>
    <xf numFmtId="0" fontId="12" fillId="2" borderId="5" xfId="0" applyFont="1" applyFill="1" applyBorder="1">
      <alignment vertical="center"/>
    </xf>
    <xf numFmtId="0" fontId="12" fillId="2" borderId="32" xfId="0" applyFont="1" applyFill="1" applyBorder="1" applyAlignment="1">
      <alignment horizontal="center" vertical="top"/>
    </xf>
    <xf numFmtId="0" fontId="12" fillId="2" borderId="33" xfId="0" applyFont="1" applyFill="1" applyBorder="1" applyAlignment="1">
      <alignment horizontal="center" vertical="top"/>
    </xf>
    <xf numFmtId="0" fontId="12" fillId="2" borderId="41" xfId="0" applyFont="1" applyFill="1" applyBorder="1" applyAlignment="1">
      <alignment horizontal="center" vertical="top"/>
    </xf>
    <xf numFmtId="0" fontId="13" fillId="0" borderId="31" xfId="0" applyFont="1" applyBorder="1" applyAlignment="1">
      <alignment horizontal="center" vertical="top"/>
    </xf>
    <xf numFmtId="0" fontId="12" fillId="0" borderId="24" xfId="0" applyFont="1" applyBorder="1">
      <alignment vertical="center"/>
    </xf>
    <xf numFmtId="0" fontId="12" fillId="0" borderId="7" xfId="0" applyFont="1" applyBorder="1" applyAlignment="1">
      <alignment vertical="top"/>
    </xf>
    <xf numFmtId="0" fontId="12" fillId="0" borderId="25" xfId="0" applyFont="1" applyBorder="1">
      <alignment vertical="center"/>
    </xf>
    <xf numFmtId="0" fontId="12" fillId="0" borderId="45" xfId="0" applyFont="1" applyBorder="1" applyAlignment="1">
      <alignment horizontal="center" vertical="top"/>
    </xf>
    <xf numFmtId="0" fontId="12" fillId="0" borderId="33" xfId="0" applyFont="1" applyBorder="1" applyAlignment="1">
      <alignment horizontal="center" vertical="center"/>
    </xf>
    <xf numFmtId="0" fontId="12" fillId="0" borderId="0" xfId="0" applyFont="1" applyAlignment="1">
      <alignment horizontal="center" vertical="top"/>
    </xf>
    <xf numFmtId="0" fontId="12" fillId="0" borderId="5" xfId="0" applyFont="1" applyBorder="1" applyAlignment="1">
      <alignment horizontal="center" vertical="center" wrapText="1"/>
    </xf>
    <xf numFmtId="0" fontId="12" fillId="0" borderId="9" xfId="0" applyFont="1" applyBorder="1" applyAlignment="1">
      <alignment horizontal="center" vertical="top"/>
    </xf>
    <xf numFmtId="0" fontId="12" fillId="0" borderId="31" xfId="0" applyFont="1" applyBorder="1">
      <alignment vertical="center"/>
    </xf>
    <xf numFmtId="0" fontId="12" fillId="0" borderId="11" xfId="0" applyFont="1" applyBorder="1" applyAlignment="1">
      <alignment horizontal="center" vertical="top"/>
    </xf>
    <xf numFmtId="0" fontId="13" fillId="0" borderId="56" xfId="0" applyFont="1" applyBorder="1" applyAlignment="1">
      <alignment horizontal="center" vertical="top"/>
    </xf>
    <xf numFmtId="0" fontId="18" fillId="0" borderId="57" xfId="0" applyFont="1" applyBorder="1" applyAlignment="1">
      <alignment vertical="top" wrapText="1"/>
    </xf>
    <xf numFmtId="0" fontId="18" fillId="0" borderId="51" xfId="0" applyFont="1" applyBorder="1" applyAlignment="1">
      <alignment vertical="center" wrapText="1"/>
    </xf>
    <xf numFmtId="0" fontId="12" fillId="0" borderId="51" xfId="0" applyFont="1" applyBorder="1" applyAlignment="1">
      <alignment horizontal="center" vertical="center" wrapText="1"/>
    </xf>
    <xf numFmtId="0" fontId="13" fillId="4" borderId="35" xfId="0" applyFont="1" applyFill="1" applyBorder="1" applyAlignment="1">
      <alignment horizontal="center" vertical="center" shrinkToFi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20" xfId="0" applyFont="1" applyBorder="1" applyAlignment="1">
      <alignment horizontal="center" vertical="center" wrapText="1"/>
    </xf>
    <xf numFmtId="0" fontId="19" fillId="0" borderId="25" xfId="0" applyFont="1" applyBorder="1" applyAlignment="1">
      <alignment horizontal="center" vertical="center"/>
    </xf>
    <xf numFmtId="0" fontId="18" fillId="0" borderId="46" xfId="0" applyFont="1" applyBorder="1" applyAlignment="1">
      <alignment vertical="top" wrapText="1"/>
    </xf>
    <xf numFmtId="0" fontId="20" fillId="0" borderId="64" xfId="0" applyFont="1" applyBorder="1">
      <alignment vertical="center"/>
    </xf>
    <xf numFmtId="0" fontId="12" fillId="0" borderId="33" xfId="0" applyFont="1" applyBorder="1" applyAlignment="1">
      <alignment horizontal="center" vertical="center" wrapText="1"/>
    </xf>
    <xf numFmtId="0" fontId="20" fillId="0" borderId="63" xfId="0" applyFont="1" applyBorder="1">
      <alignment vertical="center"/>
    </xf>
    <xf numFmtId="0" fontId="12" fillId="0" borderId="44" xfId="0" applyFont="1" applyBorder="1" applyAlignment="1">
      <alignment horizontal="center" vertical="center" wrapText="1"/>
    </xf>
    <xf numFmtId="0" fontId="14" fillId="0" borderId="33" xfId="0" applyFont="1" applyBorder="1" applyAlignment="1">
      <alignment vertical="top" wrapText="1"/>
    </xf>
    <xf numFmtId="0" fontId="12" fillId="0" borderId="27" xfId="0" applyFont="1" applyBorder="1">
      <alignment vertical="center"/>
    </xf>
    <xf numFmtId="0" fontId="12" fillId="2" borderId="28" xfId="0" applyFont="1" applyFill="1" applyBorder="1" applyAlignment="1">
      <alignment horizontal="center" vertical="top"/>
    </xf>
    <xf numFmtId="0" fontId="12" fillId="2" borderId="45" xfId="0" applyFont="1" applyFill="1" applyBorder="1" applyAlignment="1">
      <alignment horizontal="center" vertical="top"/>
    </xf>
    <xf numFmtId="0" fontId="18" fillId="0" borderId="9" xfId="0" applyFont="1" applyBorder="1" applyAlignment="1">
      <alignment vertical="center" wrapText="1"/>
    </xf>
    <xf numFmtId="0" fontId="12" fillId="0" borderId="64" xfId="0" applyFont="1" applyBorder="1" applyAlignment="1">
      <alignment vertical="top"/>
    </xf>
    <xf numFmtId="0" fontId="12" fillId="0" borderId="33" xfId="0" applyFont="1" applyBorder="1" applyAlignment="1">
      <alignment vertical="top" wrapText="1"/>
    </xf>
    <xf numFmtId="0" fontId="14" fillId="0" borderId="20" xfId="0" applyFont="1" applyBorder="1" applyAlignment="1">
      <alignment vertical="top" wrapText="1"/>
    </xf>
    <xf numFmtId="0" fontId="12" fillId="0" borderId="33" xfId="0" applyFont="1" applyBorder="1" applyAlignment="1">
      <alignment horizontal="center" vertical="top" wrapText="1"/>
    </xf>
    <xf numFmtId="0" fontId="12" fillId="2" borderId="22" xfId="0" applyFont="1" applyFill="1" applyBorder="1" applyAlignment="1">
      <alignment horizontal="center" vertical="top"/>
    </xf>
    <xf numFmtId="0" fontId="12" fillId="2" borderId="17" xfId="0" applyFont="1" applyFill="1" applyBorder="1" applyAlignment="1">
      <alignment horizontal="center" vertical="top"/>
    </xf>
    <xf numFmtId="0" fontId="20" fillId="0" borderId="8" xfId="0" applyFont="1" applyBorder="1">
      <alignment vertical="center"/>
    </xf>
    <xf numFmtId="0" fontId="12" fillId="0" borderId="11" xfId="0" applyFont="1" applyBorder="1" applyAlignment="1">
      <alignment horizontal="center" vertical="center" wrapText="1"/>
    </xf>
    <xf numFmtId="0" fontId="12" fillId="0" borderId="2" xfId="0" applyFont="1" applyBorder="1" applyAlignment="1">
      <alignment vertical="top"/>
    </xf>
    <xf numFmtId="0" fontId="12" fillId="2" borderId="2" xfId="0" applyFont="1" applyFill="1" applyBorder="1" applyAlignment="1">
      <alignment vertical="top"/>
    </xf>
    <xf numFmtId="0" fontId="12" fillId="2" borderId="3" xfId="0" applyFont="1" applyFill="1" applyBorder="1" applyAlignment="1">
      <alignment horizontal="center" vertical="top"/>
    </xf>
    <xf numFmtId="0" fontId="12" fillId="2" borderId="4" xfId="0" applyFont="1" applyFill="1" applyBorder="1" applyAlignment="1">
      <alignment horizontal="center" vertical="top"/>
    </xf>
    <xf numFmtId="0" fontId="13" fillId="0" borderId="35" xfId="0" applyFont="1" applyBorder="1" applyAlignment="1">
      <alignment horizontal="center" vertical="top"/>
    </xf>
    <xf numFmtId="0" fontId="12" fillId="0" borderId="36" xfId="0" applyFont="1" applyBorder="1" applyAlignment="1">
      <alignment vertical="top" wrapText="1"/>
    </xf>
    <xf numFmtId="0" fontId="14" fillId="0" borderId="11" xfId="0" applyFont="1" applyBorder="1" applyAlignment="1">
      <alignment vertical="top" wrapText="1"/>
    </xf>
    <xf numFmtId="0" fontId="12" fillId="0" borderId="11" xfId="0" applyFont="1" applyBorder="1" applyAlignment="1">
      <alignment horizontal="center" vertical="top" wrapText="1"/>
    </xf>
    <xf numFmtId="0" fontId="12" fillId="0" borderId="20" xfId="0" applyFont="1" applyBorder="1" applyAlignment="1">
      <alignment horizontal="center" vertical="top" wrapText="1"/>
    </xf>
    <xf numFmtId="0" fontId="13" fillId="0" borderId="48" xfId="0" applyFont="1" applyBorder="1" applyAlignment="1">
      <alignment horizontal="center" vertical="center"/>
    </xf>
    <xf numFmtId="0" fontId="12" fillId="0" borderId="46" xfId="0" applyFont="1" applyBorder="1" applyAlignment="1">
      <alignment vertical="top" wrapText="1"/>
    </xf>
    <xf numFmtId="0" fontId="12" fillId="0" borderId="45" xfId="0" applyFont="1" applyBorder="1" applyAlignment="1">
      <alignment horizontal="center" vertical="center"/>
    </xf>
    <xf numFmtId="0" fontId="12" fillId="0" borderId="28"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17" xfId="0" applyFont="1" applyBorder="1" applyAlignment="1">
      <alignment horizontal="center" vertical="center"/>
    </xf>
    <xf numFmtId="0" fontId="18" fillId="0" borderId="18" xfId="0" applyFont="1" applyBorder="1" applyAlignment="1">
      <alignment vertical="center" wrapText="1"/>
    </xf>
    <xf numFmtId="0" fontId="18" fillId="0" borderId="38" xfId="0" applyFont="1" applyBorder="1" applyAlignment="1">
      <alignment vertical="center" wrapText="1"/>
    </xf>
    <xf numFmtId="0" fontId="18" fillId="0" borderId="11" xfId="0" applyFont="1" applyBorder="1" applyAlignment="1">
      <alignment vertical="center" wrapText="1"/>
    </xf>
    <xf numFmtId="0" fontId="12" fillId="0" borderId="22" xfId="0" applyFont="1" applyBorder="1" applyAlignment="1">
      <alignment horizontal="center" vertical="center"/>
    </xf>
    <xf numFmtId="0" fontId="12" fillId="0" borderId="27" xfId="0" applyFont="1" applyBorder="1" applyAlignment="1">
      <alignment horizontal="center" vertical="top"/>
    </xf>
    <xf numFmtId="0" fontId="12" fillId="0" borderId="17" xfId="0" applyFont="1" applyBorder="1" applyAlignment="1">
      <alignment horizontal="center" vertical="top"/>
    </xf>
    <xf numFmtId="0" fontId="12" fillId="3" borderId="52"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2" borderId="14" xfId="0" applyFont="1" applyFill="1" applyBorder="1">
      <alignment vertical="center"/>
    </xf>
    <xf numFmtId="0" fontId="13" fillId="0" borderId="15" xfId="0" applyFont="1" applyBorder="1" applyAlignment="1">
      <alignment vertical="center" wrapText="1"/>
    </xf>
    <xf numFmtId="0" fontId="13" fillId="0" borderId="13" xfId="0" applyFont="1" applyBorder="1" applyAlignment="1">
      <alignment vertical="center" wrapText="1"/>
    </xf>
    <xf numFmtId="0" fontId="13" fillId="0" borderId="0" xfId="0" applyFont="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6" fillId="0" borderId="12" xfId="0" applyFont="1" applyBorder="1">
      <alignment vertical="center"/>
    </xf>
    <xf numFmtId="0" fontId="16" fillId="0" borderId="8" xfId="0" applyFont="1" applyBorder="1">
      <alignment vertical="center"/>
    </xf>
    <xf numFmtId="0" fontId="13" fillId="0" borderId="3" xfId="0" applyFont="1" applyBorder="1" applyAlignment="1">
      <alignment vertical="center" wrapText="1"/>
    </xf>
    <xf numFmtId="0" fontId="12" fillId="0" borderId="14" xfId="0" applyFont="1" applyBorder="1" applyAlignment="1">
      <alignment horizontal="center" vertical="top"/>
    </xf>
    <xf numFmtId="0" fontId="12" fillId="0" borderId="13" xfId="0" applyFont="1" applyBorder="1" applyAlignment="1">
      <alignment wrapText="1"/>
    </xf>
    <xf numFmtId="0" fontId="12" fillId="0" borderId="9" xfId="0" applyFont="1" applyBorder="1" applyAlignment="1">
      <alignment wrapText="1"/>
    </xf>
    <xf numFmtId="0" fontId="12" fillId="0" borderId="11" xfId="0" applyFont="1" applyBorder="1" applyAlignment="1">
      <alignment wrapText="1"/>
    </xf>
    <xf numFmtId="0" fontId="12"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40" xfId="0" applyFont="1" applyBorder="1" applyAlignment="1">
      <alignment vertical="top"/>
    </xf>
    <xf numFmtId="0" fontId="12" fillId="0" borderId="0" xfId="0" applyFont="1" applyAlignment="1">
      <alignment vertical="top" wrapText="1"/>
    </xf>
    <xf numFmtId="0" fontId="12" fillId="0" borderId="11" xfId="0" applyFont="1" applyBorder="1" applyAlignment="1">
      <alignment vertical="top" wrapText="1"/>
    </xf>
    <xf numFmtId="0" fontId="12" fillId="0" borderId="6" xfId="0" applyFont="1" applyBorder="1">
      <alignment vertical="center"/>
    </xf>
    <xf numFmtId="0" fontId="14" fillId="0" borderId="63" xfId="0" applyFont="1" applyBorder="1">
      <alignment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14" fillId="0" borderId="61" xfId="0" applyFont="1" applyBorder="1">
      <alignment vertical="center"/>
    </xf>
    <xf numFmtId="0" fontId="14" fillId="0" borderId="10" xfId="0" applyFont="1" applyBorder="1" applyAlignment="1">
      <alignment horizontal="left" vertical="center"/>
    </xf>
    <xf numFmtId="0" fontId="14" fillId="0" borderId="12" xfId="0" applyFont="1" applyBorder="1" applyAlignment="1">
      <alignment horizontal="left" vertical="center"/>
    </xf>
    <xf numFmtId="0" fontId="14" fillId="0" borderId="22" xfId="0" applyFont="1" applyBorder="1" applyAlignment="1">
      <alignment horizontal="left" vertical="center"/>
    </xf>
    <xf numFmtId="0" fontId="13" fillId="0" borderId="38" xfId="0" applyFont="1" applyBorder="1" applyAlignment="1">
      <alignment vertical="center" wrapText="1"/>
    </xf>
    <xf numFmtId="0" fontId="14" fillId="0" borderId="12" xfId="0" applyFont="1" applyBorder="1">
      <alignment vertical="center"/>
    </xf>
    <xf numFmtId="0" fontId="14" fillId="0" borderId="64" xfId="0" applyFont="1" applyBorder="1">
      <alignment vertical="center"/>
    </xf>
    <xf numFmtId="0" fontId="14" fillId="0" borderId="8" xfId="0" applyFont="1" applyBorder="1">
      <alignment vertical="center"/>
    </xf>
    <xf numFmtId="0" fontId="14" fillId="0" borderId="60" xfId="0" applyFont="1" applyBorder="1">
      <alignment vertical="center"/>
    </xf>
    <xf numFmtId="0" fontId="14" fillId="0" borderId="7" xfId="0" applyFont="1" applyBorder="1">
      <alignment vertical="center"/>
    </xf>
    <xf numFmtId="0" fontId="16" fillId="0" borderId="64" xfId="0" applyFont="1" applyBorder="1">
      <alignment vertical="center"/>
    </xf>
    <xf numFmtId="0" fontId="16" fillId="0" borderId="63" xfId="0" applyFont="1" applyBorder="1">
      <alignment vertical="center"/>
    </xf>
    <xf numFmtId="0" fontId="14" fillId="0" borderId="15" xfId="0" applyFont="1" applyBorder="1" applyAlignment="1">
      <alignment horizontal="left" vertical="center"/>
    </xf>
    <xf numFmtId="0" fontId="14" fillId="0" borderId="0" xfId="0" quotePrefix="1" applyFont="1" applyAlignment="1">
      <alignment horizontal="left" vertical="center"/>
    </xf>
    <xf numFmtId="0" fontId="14" fillId="0" borderId="40" xfId="0" applyFont="1" applyBorder="1">
      <alignment vertical="center"/>
    </xf>
    <xf numFmtId="0" fontId="14" fillId="0" borderId="0" xfId="0" applyFont="1">
      <alignment vertical="center"/>
    </xf>
    <xf numFmtId="0" fontId="14" fillId="0" borderId="38" xfId="0" applyFont="1" applyBorder="1">
      <alignment vertical="center"/>
    </xf>
    <xf numFmtId="0" fontId="16" fillId="0" borderId="62" xfId="0" applyFont="1" applyBorder="1">
      <alignment vertical="center"/>
    </xf>
    <xf numFmtId="0" fontId="16" fillId="0" borderId="61" xfId="0" applyFont="1" applyBorder="1">
      <alignment vertical="center"/>
    </xf>
    <xf numFmtId="0" fontId="21" fillId="0" borderId="61" xfId="0" applyFont="1" applyBorder="1">
      <alignment vertical="center"/>
    </xf>
    <xf numFmtId="0" fontId="16" fillId="0" borderId="7" xfId="0" applyFont="1" applyBorder="1">
      <alignment vertical="center"/>
    </xf>
    <xf numFmtId="0" fontId="22" fillId="0" borderId="61" xfId="0" applyFont="1" applyBorder="1">
      <alignment vertical="center"/>
    </xf>
    <xf numFmtId="0" fontId="22" fillId="0" borderId="62" xfId="0" applyFont="1" applyBorder="1">
      <alignment vertical="center"/>
    </xf>
    <xf numFmtId="0" fontId="12" fillId="0" borderId="10" xfId="0" applyFont="1" applyBorder="1" applyAlignment="1">
      <alignment horizontal="center" vertical="top"/>
    </xf>
    <xf numFmtId="0" fontId="14" fillId="0" borderId="62" xfId="0" applyFont="1" applyBorder="1">
      <alignment vertical="center"/>
    </xf>
    <xf numFmtId="0" fontId="22" fillId="0" borderId="64" xfId="0" applyFont="1" applyBorder="1">
      <alignment vertical="center"/>
    </xf>
    <xf numFmtId="0" fontId="12" fillId="0" borderId="14"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2" fillId="0" borderId="14" xfId="0" applyFont="1" applyBorder="1" applyAlignment="1">
      <alignment horizontal="center" vertical="top"/>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14"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41" xfId="0" applyFont="1" applyBorder="1" applyAlignment="1">
      <alignment vertical="top" wrapText="1"/>
    </xf>
    <xf numFmtId="0" fontId="12" fillId="0" borderId="10" xfId="0" applyFont="1" applyBorder="1" applyAlignment="1">
      <alignment vertical="top" wrapText="1"/>
    </xf>
    <xf numFmtId="0" fontId="12" fillId="0" borderId="3" xfId="0" applyFont="1" applyBorder="1" applyAlignment="1">
      <alignment vertical="center"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55" xfId="0" applyFont="1" applyBorder="1" applyAlignment="1">
      <alignment vertical="center" wrapText="1"/>
    </xf>
    <xf numFmtId="0" fontId="12" fillId="0" borderId="28" xfId="0" applyFont="1" applyBorder="1" applyAlignment="1">
      <alignment vertical="center" wrapText="1"/>
    </xf>
    <xf numFmtId="0" fontId="12" fillId="0" borderId="22" xfId="0" applyFont="1" applyBorder="1" applyAlignment="1">
      <alignment vertical="center" wrapText="1"/>
    </xf>
    <xf numFmtId="0" fontId="12" fillId="0" borderId="54" xfId="0" applyFont="1" applyBorder="1" applyAlignment="1">
      <alignment vertical="center" wrapText="1"/>
    </xf>
    <xf numFmtId="0" fontId="12" fillId="0" borderId="27" xfId="0" applyFont="1" applyBorder="1" applyAlignment="1">
      <alignment vertical="center" wrapText="1"/>
    </xf>
    <xf numFmtId="0" fontId="12" fillId="0" borderId="54" xfId="0" applyFont="1" applyBorder="1" applyAlignment="1">
      <alignment vertical="top" wrapText="1"/>
    </xf>
    <xf numFmtId="0" fontId="12" fillId="0" borderId="27" xfId="0" applyFont="1" applyBorder="1" applyAlignment="1">
      <alignment vertical="top"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8" fillId="0" borderId="54" xfId="0" applyFont="1" applyBorder="1" applyAlignment="1">
      <alignment vertical="center" wrapText="1"/>
    </xf>
    <xf numFmtId="0" fontId="18" fillId="0" borderId="27" xfId="0" applyFont="1" applyBorder="1" applyAlignment="1">
      <alignment vertical="center" wrapText="1"/>
    </xf>
    <xf numFmtId="0" fontId="18" fillId="0" borderId="58" xfId="0" applyFont="1" applyBorder="1" applyAlignment="1">
      <alignment vertical="center" wrapText="1"/>
    </xf>
    <xf numFmtId="0" fontId="18" fillId="0" borderId="59" xfId="0" applyFont="1" applyBorder="1" applyAlignment="1">
      <alignment vertical="center" wrapText="1"/>
    </xf>
    <xf numFmtId="0" fontId="12" fillId="0" borderId="53" xfId="0" applyFont="1" applyBorder="1" applyAlignment="1">
      <alignment vertical="center" wrapText="1"/>
    </xf>
    <xf numFmtId="0" fontId="12" fillId="0" borderId="34" xfId="0" applyFont="1" applyBorder="1" applyAlignment="1">
      <alignment vertical="center" wrapText="1"/>
    </xf>
    <xf numFmtId="0" fontId="12" fillId="0" borderId="32" xfId="0" applyFont="1" applyBorder="1" applyAlignment="1">
      <alignment vertical="center" wrapText="1"/>
    </xf>
    <xf numFmtId="0" fontId="12" fillId="0" borderId="45" xfId="0" applyFont="1" applyBorder="1" applyAlignment="1">
      <alignment vertical="center" wrapText="1"/>
    </xf>
    <xf numFmtId="0" fontId="12" fillId="0" borderId="30" xfId="0" applyFont="1" applyBorder="1" applyAlignment="1">
      <alignment vertical="center" wrapText="1"/>
    </xf>
    <xf numFmtId="0" fontId="12" fillId="0" borderId="0" xfId="0" applyFont="1" applyAlignment="1">
      <alignment vertical="center" wrapText="1"/>
    </xf>
    <xf numFmtId="0" fontId="12" fillId="0" borderId="41" xfId="0" applyFont="1" applyBorder="1" applyAlignment="1">
      <alignment vertical="center" wrapText="1"/>
    </xf>
    <xf numFmtId="0" fontId="12" fillId="0" borderId="10" xfId="0" applyFont="1" applyBorder="1" applyAlignment="1">
      <alignment vertical="center" wrapText="1"/>
    </xf>
    <xf numFmtId="0" fontId="12" fillId="0" borderId="29" xfId="0" applyFont="1" applyBorder="1" applyAlignment="1">
      <alignment vertical="center" wrapText="1"/>
    </xf>
    <xf numFmtId="0" fontId="12" fillId="0" borderId="15" xfId="0" applyFont="1" applyBorder="1" applyAlignment="1">
      <alignment vertical="center" wrapText="1"/>
    </xf>
    <xf numFmtId="0" fontId="13" fillId="0" borderId="54" xfId="0" applyFont="1" applyBorder="1" applyAlignment="1">
      <alignment vertical="center" wrapText="1"/>
    </xf>
    <xf numFmtId="0" fontId="13" fillId="0" borderId="27" xfId="0" applyFont="1" applyBorder="1" applyAlignment="1">
      <alignment vertical="center" wrapText="1"/>
    </xf>
    <xf numFmtId="3" fontId="12" fillId="0" borderId="29" xfId="0" applyNumberFormat="1" applyFont="1" applyBorder="1" applyAlignment="1">
      <alignment vertical="center" wrapText="1"/>
    </xf>
    <xf numFmtId="3" fontId="12" fillId="0" borderId="15" xfId="0" applyNumberFormat="1" applyFont="1" applyBorder="1" applyAlignment="1">
      <alignmen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2" fillId="0" borderId="0" xfId="0" applyFont="1" applyAlignment="1">
      <alignment horizontal="center" vertical="center" wrapText="1"/>
    </xf>
    <xf numFmtId="0" fontId="12" fillId="4" borderId="12"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29"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0" xfId="0" applyFont="1" applyBorder="1" applyAlignment="1">
      <alignment horizontal="center" vertical="center"/>
    </xf>
    <xf numFmtId="0" fontId="12" fillId="0" borderId="4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7" xfId="0" applyFont="1" applyBorder="1" applyAlignment="1">
      <alignment horizontal="center" vertical="center"/>
    </xf>
    <xf numFmtId="0" fontId="13" fillId="0" borderId="6" xfId="0" applyFont="1" applyBorder="1" applyAlignment="1">
      <alignment horizontal="center" vertical="center"/>
    </xf>
    <xf numFmtId="0" fontId="12" fillId="4" borderId="3" xfId="0" applyFont="1" applyFill="1" applyBorder="1" applyAlignment="1">
      <alignment horizontal="center" vertical="center"/>
    </xf>
    <xf numFmtId="0" fontId="12" fillId="4" borderId="5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28" xfId="0" applyFont="1" applyBorder="1" applyAlignment="1">
      <alignment vertical="top" wrapText="1"/>
    </xf>
    <xf numFmtId="0" fontId="12" fillId="0" borderId="22" xfId="0" applyFont="1" applyBorder="1" applyAlignment="1">
      <alignment vertical="top"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12" fillId="0" borderId="34" xfId="0" applyFont="1" applyBorder="1" applyAlignment="1">
      <alignment horizontal="left" vertical="center"/>
    </xf>
    <xf numFmtId="0" fontId="12" fillId="0" borderId="27" xfId="0" applyFont="1" applyBorder="1" applyAlignment="1">
      <alignment horizontal="left" vertical="center"/>
    </xf>
    <xf numFmtId="0" fontId="12" fillId="0" borderId="59" xfId="0" applyFont="1" applyBorder="1" applyAlignment="1">
      <alignment horizontal="left" vertical="center"/>
    </xf>
    <xf numFmtId="0" fontId="12" fillId="0" borderId="22" xfId="0" applyFont="1" applyBorder="1" applyAlignment="1">
      <alignment horizontal="left"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7C50-BE17-4381-A1EC-FB65277479DF}">
  <sheetPr codeName="Sheet1"/>
  <dimension ref="B1:T169"/>
  <sheetViews>
    <sheetView showGridLines="0" zoomScaleNormal="100" zoomScaleSheetLayoutView="100" workbookViewId="0">
      <selection activeCell="K6" sqref="K6"/>
    </sheetView>
  </sheetViews>
  <sheetFormatPr defaultColWidth="8.6640625" defaultRowHeight="14.4" x14ac:dyDescent="0.3"/>
  <cols>
    <col min="1" max="1" width="0.4140625" style="1" customWidth="1"/>
    <col min="2" max="2" width="12" style="3" customWidth="1"/>
    <col min="3" max="3" width="11.08203125" style="1" customWidth="1"/>
    <col min="4" max="4" width="3.33203125" style="1" customWidth="1"/>
    <col min="5" max="5" width="5.1640625" style="3" customWidth="1"/>
    <col min="6" max="6" width="3.1640625" style="3" customWidth="1"/>
    <col min="7" max="7" width="2.6640625" style="14" customWidth="1"/>
    <col min="8" max="8" width="24.6640625" style="2" customWidth="1"/>
    <col min="9" max="9" width="1.33203125" style="2" customWidth="1"/>
    <col min="10" max="10" width="8.203125E-2" style="2" customWidth="1"/>
    <col min="11" max="11" width="8.1640625" style="2" customWidth="1"/>
    <col min="12" max="12" width="1.1640625" style="2" customWidth="1"/>
    <col min="13" max="13" width="8.203125E-2" style="2" customWidth="1"/>
    <col min="14" max="14" width="30.5" style="2" customWidth="1"/>
    <col min="15" max="15" width="1.1640625" style="2" customWidth="1"/>
    <col min="16" max="16" width="8.203125E-2" style="2" customWidth="1"/>
    <col min="17" max="17" width="9.6640625" style="2" customWidth="1"/>
    <col min="18" max="18" width="8" style="6" customWidth="1"/>
    <col min="19" max="19" width="5.6640625" style="8" customWidth="1"/>
    <col min="20" max="20" width="35.1640625" style="5" customWidth="1"/>
    <col min="21" max="16384" width="8.6640625" style="1"/>
  </cols>
  <sheetData>
    <row r="1" spans="2:20" x14ac:dyDescent="0.3">
      <c r="P1" s="345" t="s">
        <v>328</v>
      </c>
      <c r="Q1" s="345"/>
      <c r="R1" s="345"/>
    </row>
    <row r="2" spans="2:20" ht="24" customHeight="1" x14ac:dyDescent="0.3">
      <c r="B2" s="353" t="s">
        <v>226</v>
      </c>
      <c r="C2" s="353"/>
      <c r="D2" s="353"/>
      <c r="E2" s="353"/>
      <c r="F2" s="353"/>
      <c r="G2" s="353"/>
      <c r="H2" s="353"/>
      <c r="I2" s="353"/>
      <c r="J2" s="16"/>
      <c r="K2" s="16"/>
      <c r="L2" s="16"/>
      <c r="M2" s="16"/>
      <c r="N2" s="16"/>
      <c r="O2" s="13"/>
      <c r="P2" s="351"/>
      <c r="Q2" s="351"/>
      <c r="R2" s="352"/>
    </row>
    <row r="3" spans="2:20" ht="16.5" customHeight="1" x14ac:dyDescent="0.3">
      <c r="B3" s="18" t="s">
        <v>301</v>
      </c>
      <c r="C3" s="342"/>
      <c r="D3" s="343"/>
      <c r="E3" s="343"/>
      <c r="F3" s="343"/>
      <c r="G3" s="343"/>
      <c r="H3" s="343"/>
      <c r="I3" s="343"/>
      <c r="J3" s="343"/>
      <c r="K3" s="343"/>
      <c r="L3" s="343"/>
      <c r="M3" s="343"/>
      <c r="N3" s="343"/>
      <c r="O3" s="343"/>
      <c r="P3" s="343"/>
      <c r="Q3" s="343"/>
      <c r="R3" s="344"/>
    </row>
    <row r="4" spans="2:20" ht="15.75" customHeight="1" x14ac:dyDescent="0.3">
      <c r="B4" s="19"/>
      <c r="C4" s="20"/>
      <c r="D4" s="20"/>
      <c r="E4" s="19"/>
      <c r="F4" s="19"/>
      <c r="G4" s="21" t="s">
        <v>180</v>
      </c>
      <c r="H4" s="22"/>
      <c r="I4" s="312" t="s">
        <v>303</v>
      </c>
      <c r="J4" s="312"/>
      <c r="K4" s="312"/>
      <c r="L4" s="312"/>
      <c r="M4" s="312"/>
      <c r="N4" s="312"/>
      <c r="O4" s="22"/>
      <c r="P4" s="22"/>
      <c r="Q4" s="22"/>
      <c r="R4" s="24"/>
    </row>
    <row r="5" spans="2:20" ht="36.6" customHeight="1" x14ac:dyDescent="0.3">
      <c r="B5" s="25" t="s">
        <v>24</v>
      </c>
      <c r="C5" s="25" t="s">
        <v>25</v>
      </c>
      <c r="D5" s="346" t="s">
        <v>178</v>
      </c>
      <c r="E5" s="347"/>
      <c r="F5" s="348"/>
      <c r="G5" s="26" t="s">
        <v>179</v>
      </c>
      <c r="H5" s="349" t="s">
        <v>26</v>
      </c>
      <c r="I5" s="350"/>
      <c r="J5" s="27"/>
      <c r="K5" s="27"/>
      <c r="L5" s="27"/>
      <c r="M5" s="27"/>
      <c r="N5" s="27"/>
      <c r="O5" s="28"/>
      <c r="P5" s="313" t="s">
        <v>239</v>
      </c>
      <c r="Q5" s="314"/>
      <c r="R5" s="29" t="s">
        <v>266</v>
      </c>
      <c r="S5" s="10"/>
    </row>
    <row r="6" spans="2:20" x14ac:dyDescent="0.3">
      <c r="B6" s="30" t="s">
        <v>0</v>
      </c>
      <c r="C6" s="31" t="s">
        <v>1</v>
      </c>
      <c r="D6" s="31" t="s">
        <v>3</v>
      </c>
      <c r="E6" s="32"/>
      <c r="F6" s="33"/>
      <c r="G6" s="34" t="s">
        <v>333</v>
      </c>
      <c r="H6" s="35" t="s">
        <v>137</v>
      </c>
      <c r="I6" s="36" t="s">
        <v>299</v>
      </c>
      <c r="J6" s="37" t="str">
        <f>IF(G6="■",IF(COUNTA(K6:N6)=0,"Fc：24N/m㎡以上、スランプ：18cm 以下",""),"")</f>
        <v>Fc：24N/m㎡以上、スランプ：18cm 以下</v>
      </c>
      <c r="K6" s="38"/>
      <c r="L6" s="38"/>
      <c r="M6" s="38"/>
      <c r="N6" s="38"/>
      <c r="O6" s="39" t="s">
        <v>295</v>
      </c>
      <c r="P6" s="40"/>
      <c r="Q6" s="39"/>
      <c r="R6" s="41"/>
      <c r="S6" s="12"/>
    </row>
    <row r="7" spans="2:20" x14ac:dyDescent="0.3">
      <c r="B7" s="42"/>
      <c r="C7" s="43" t="s">
        <v>2</v>
      </c>
      <c r="D7" s="43"/>
      <c r="E7" s="44"/>
      <c r="F7" s="45"/>
      <c r="G7" s="46" t="s">
        <v>333</v>
      </c>
      <c r="H7" s="47" t="s">
        <v>137</v>
      </c>
      <c r="I7" s="48" t="s">
        <v>299</v>
      </c>
      <c r="J7" s="81" t="str">
        <f>IF(G7="■",IF(COUNTA(K7:N7)=0,"SD295",""),"")</f>
        <v>SD295</v>
      </c>
      <c r="K7" s="49"/>
      <c r="L7" s="49"/>
      <c r="M7" s="49"/>
      <c r="N7" s="49"/>
      <c r="O7" s="50" t="s">
        <v>295</v>
      </c>
      <c r="P7" s="51"/>
      <c r="Q7" s="50"/>
      <c r="R7" s="52"/>
    </row>
    <row r="8" spans="2:20" x14ac:dyDescent="0.3">
      <c r="B8" s="53" t="s">
        <v>4</v>
      </c>
      <c r="C8" s="54" t="s">
        <v>4</v>
      </c>
      <c r="D8" s="54" t="s">
        <v>258</v>
      </c>
      <c r="E8" s="55"/>
      <c r="F8" s="56"/>
      <c r="G8" s="57" t="s">
        <v>333</v>
      </c>
      <c r="H8" s="58" t="s">
        <v>4</v>
      </c>
      <c r="I8" s="59" t="s">
        <v>329</v>
      </c>
      <c r="J8" s="60"/>
      <c r="K8" s="60"/>
      <c r="L8" s="60" t="s">
        <v>299</v>
      </c>
      <c r="M8" s="61" t="str">
        <f>IF(G8="■","2.409m","")</f>
        <v>2.409m</v>
      </c>
      <c r="N8" s="23"/>
      <c r="O8" s="62" t="s">
        <v>296</v>
      </c>
      <c r="P8" s="63" t="str">
        <f>IF(G8="■","断面図","")</f>
        <v>断面図</v>
      </c>
      <c r="Q8" s="64"/>
      <c r="R8" s="65"/>
    </row>
    <row r="9" spans="2:20" x14ac:dyDescent="0.3">
      <c r="B9" s="66" t="s">
        <v>261</v>
      </c>
      <c r="C9" s="67" t="s">
        <v>261</v>
      </c>
      <c r="D9" s="40" t="s">
        <v>11</v>
      </c>
      <c r="E9" s="68"/>
      <c r="F9" s="69"/>
      <c r="G9" s="34" t="s">
        <v>333</v>
      </c>
      <c r="H9" s="35" t="s">
        <v>259</v>
      </c>
      <c r="I9" s="70" t="s">
        <v>261</v>
      </c>
      <c r="J9" s="71"/>
      <c r="K9" s="71"/>
      <c r="L9" s="71" t="s">
        <v>299</v>
      </c>
      <c r="M9" s="72" t="str">
        <f>IF(G9="■","534mm","")</f>
        <v>534mm</v>
      </c>
      <c r="N9" s="73"/>
      <c r="O9" s="74" t="s">
        <v>296</v>
      </c>
      <c r="P9" s="272" t="str">
        <f>IF(G9="■","断面図","")</f>
        <v>断面図</v>
      </c>
      <c r="Q9" s="75"/>
      <c r="R9" s="76"/>
      <c r="T9" s="5" t="s">
        <v>304</v>
      </c>
    </row>
    <row r="10" spans="2:20" x14ac:dyDescent="0.3">
      <c r="B10" s="77" t="s">
        <v>260</v>
      </c>
      <c r="C10" s="78" t="s">
        <v>260</v>
      </c>
      <c r="D10" s="51"/>
      <c r="E10" s="79"/>
      <c r="F10" s="80"/>
      <c r="G10" s="46"/>
      <c r="H10" s="47"/>
      <c r="I10" s="48" t="s">
        <v>330</v>
      </c>
      <c r="J10" s="49"/>
      <c r="K10" s="49"/>
      <c r="L10" s="49" t="s">
        <v>299</v>
      </c>
      <c r="M10" s="81" t="str">
        <f>IF(G9="■","ねこ土台（有効換気面積 75㎠ /m）","")</f>
        <v>ねこ土台（有効換気面積 75㎠ /m）</v>
      </c>
      <c r="N10" s="82"/>
      <c r="O10" s="50" t="s">
        <v>297</v>
      </c>
      <c r="P10" s="51"/>
      <c r="Q10" s="83"/>
      <c r="R10" s="84"/>
    </row>
    <row r="11" spans="2:20" x14ac:dyDescent="0.3">
      <c r="B11" s="85" t="s">
        <v>5</v>
      </c>
      <c r="C11" s="86" t="s">
        <v>6</v>
      </c>
      <c r="D11" s="86" t="s">
        <v>325</v>
      </c>
      <c r="E11" s="87"/>
      <c r="F11" s="88"/>
      <c r="G11" s="57" t="s">
        <v>333</v>
      </c>
      <c r="H11" s="58" t="s">
        <v>7</v>
      </c>
      <c r="I11" s="59" t="s">
        <v>8</v>
      </c>
      <c r="J11" s="60"/>
      <c r="K11" s="60"/>
      <c r="L11" s="60"/>
      <c r="M11" s="60"/>
      <c r="N11" s="60"/>
      <c r="O11" s="62"/>
      <c r="P11" s="54"/>
      <c r="Q11" s="62"/>
      <c r="R11" s="65"/>
    </row>
    <row r="12" spans="2:20" x14ac:dyDescent="0.3">
      <c r="B12" s="89"/>
      <c r="C12" s="31" t="s">
        <v>9</v>
      </c>
      <c r="D12" s="31" t="s">
        <v>10</v>
      </c>
      <c r="E12" s="32"/>
      <c r="F12" s="33"/>
      <c r="G12" s="90" t="s">
        <v>333</v>
      </c>
      <c r="H12" s="91" t="s">
        <v>262</v>
      </c>
      <c r="I12" s="70" t="s">
        <v>299</v>
      </c>
      <c r="J12" s="273" t="str">
        <f>IF(G12="■",IF(COUNTA(K12:N12)=0,"砂質地盤",""),"")</f>
        <v>砂質地盤</v>
      </c>
      <c r="K12" s="73"/>
      <c r="L12" s="73"/>
      <c r="M12" s="73"/>
      <c r="N12" s="73"/>
      <c r="O12" s="92" t="s">
        <v>298</v>
      </c>
      <c r="P12" s="93"/>
      <c r="Q12" s="92"/>
      <c r="R12" s="94"/>
    </row>
    <row r="13" spans="2:20" x14ac:dyDescent="0.3">
      <c r="B13" s="89"/>
      <c r="C13" s="95"/>
      <c r="D13" s="95"/>
      <c r="E13" s="96"/>
      <c r="F13" s="97"/>
      <c r="G13" s="98" t="s">
        <v>333</v>
      </c>
      <c r="H13" s="99" t="s">
        <v>12</v>
      </c>
      <c r="I13" s="100" t="s">
        <v>299</v>
      </c>
      <c r="J13" s="274" t="str">
        <f>IF(G13="■",IF(COUNTA(K13:N13)=0,"鉄筋コンクリート造布基礎",""),"")</f>
        <v>鉄筋コンクリート造布基礎</v>
      </c>
      <c r="K13" s="101"/>
      <c r="L13" s="101"/>
      <c r="M13" s="101"/>
      <c r="N13" s="101"/>
      <c r="O13" s="102" t="s">
        <v>298</v>
      </c>
      <c r="P13" s="275" t="str">
        <f t="shared" ref="P13:P14" si="0">IF(G13="■","構造詳細図","")</f>
        <v>構造詳細図</v>
      </c>
      <c r="Q13" s="103"/>
      <c r="R13" s="104"/>
      <c r="T13" s="5" t="s">
        <v>332</v>
      </c>
    </row>
    <row r="14" spans="2:20" x14ac:dyDescent="0.3">
      <c r="B14" s="89"/>
      <c r="C14" s="95"/>
      <c r="D14" s="95"/>
      <c r="E14" s="96"/>
      <c r="F14" s="97"/>
      <c r="G14" s="98" t="s">
        <v>333</v>
      </c>
      <c r="H14" s="99" t="s">
        <v>13</v>
      </c>
      <c r="I14" s="100" t="s">
        <v>299</v>
      </c>
      <c r="J14" s="274" t="str">
        <f>IF(G14="■",IF(COUNTA(K14:N14)=0,"地盤面からの深さ：GL-100、根入れ：GL-600",""),"")</f>
        <v>地盤面からの深さ：GL-100、根入れ：GL-600</v>
      </c>
      <c r="K14" s="101"/>
      <c r="L14" s="101"/>
      <c r="M14" s="101"/>
      <c r="N14" s="101"/>
      <c r="O14" s="102" t="s">
        <v>298</v>
      </c>
      <c r="P14" s="275" t="str">
        <f t="shared" si="0"/>
        <v>構造詳細図</v>
      </c>
      <c r="Q14" s="103"/>
      <c r="R14" s="104"/>
      <c r="T14" s="5" t="s">
        <v>307</v>
      </c>
    </row>
    <row r="15" spans="2:20" x14ac:dyDescent="0.3">
      <c r="B15" s="89"/>
      <c r="C15" s="95"/>
      <c r="D15" s="95"/>
      <c r="E15" s="96"/>
      <c r="F15" s="97"/>
      <c r="G15" s="98" t="s">
        <v>333</v>
      </c>
      <c r="H15" s="105" t="s">
        <v>14</v>
      </c>
      <c r="I15" s="106" t="s">
        <v>299</v>
      </c>
      <c r="J15" s="274" t="str">
        <f>IF(G15="■",IF(COUNTA(K15:N15)=0,"地盤の許容応力度　30kN/㎡",""),"")</f>
        <v>地盤の許容応力度　30kN/㎡</v>
      </c>
      <c r="K15" s="107"/>
      <c r="L15" s="107"/>
      <c r="M15" s="107"/>
      <c r="N15" s="107"/>
      <c r="O15" s="108" t="s">
        <v>298</v>
      </c>
      <c r="P15" s="109"/>
      <c r="Q15" s="102"/>
      <c r="R15" s="104"/>
    </row>
    <row r="16" spans="2:20" x14ac:dyDescent="0.3">
      <c r="B16" s="89"/>
      <c r="C16" s="95"/>
      <c r="D16" s="95"/>
      <c r="E16" s="96"/>
      <c r="F16" s="97"/>
      <c r="G16" s="98" t="s">
        <v>138</v>
      </c>
      <c r="H16" s="99" t="s">
        <v>15</v>
      </c>
      <c r="I16" s="100" t="s">
        <v>299</v>
      </c>
      <c r="J16" s="274" t="str">
        <f>IF(G16="■",IF(COUNTA(K16:N16)=0,"対象外（木ぐい無し）",""),"")</f>
        <v/>
      </c>
      <c r="K16" s="101"/>
      <c r="L16" s="101"/>
      <c r="M16" s="101"/>
      <c r="N16" s="101"/>
      <c r="O16" s="102" t="s">
        <v>298</v>
      </c>
      <c r="P16" s="109"/>
      <c r="Q16" s="102"/>
      <c r="R16" s="104"/>
    </row>
    <row r="17" spans="2:20" x14ac:dyDescent="0.3">
      <c r="B17" s="89"/>
      <c r="C17" s="43"/>
      <c r="D17" s="43"/>
      <c r="E17" s="44"/>
      <c r="F17" s="45"/>
      <c r="G17" s="46" t="s">
        <v>333</v>
      </c>
      <c r="H17" s="47" t="s">
        <v>16</v>
      </c>
      <c r="I17" s="48" t="s">
        <v>299</v>
      </c>
      <c r="J17" s="276" t="str">
        <f>IF(G17="■",IF(COUNTA(K17:N17)=0,"主筋：D13、立上り・底盤・開口補強筋：D10",""),"")</f>
        <v>主筋：D13、立上り・底盤・開口補強筋：D10</v>
      </c>
      <c r="K17" s="110"/>
      <c r="L17" s="110"/>
      <c r="M17" s="110"/>
      <c r="N17" s="110"/>
      <c r="O17" s="50" t="s">
        <v>298</v>
      </c>
      <c r="P17" s="292" t="str">
        <f>IF(G17="■","構造詳細図or伏図","")</f>
        <v>構造詳細図or伏図</v>
      </c>
      <c r="Q17" s="111"/>
      <c r="R17" s="112"/>
      <c r="T17" s="5" t="s">
        <v>308</v>
      </c>
    </row>
    <row r="18" spans="2:20" x14ac:dyDescent="0.3">
      <c r="B18" s="89"/>
      <c r="C18" s="31" t="s">
        <v>17</v>
      </c>
      <c r="D18" s="31" t="s">
        <v>10</v>
      </c>
      <c r="E18" s="32"/>
      <c r="F18" s="33"/>
      <c r="G18" s="34" t="s">
        <v>333</v>
      </c>
      <c r="H18" s="35" t="s">
        <v>17</v>
      </c>
      <c r="I18" s="36" t="s">
        <v>299</v>
      </c>
      <c r="J18" s="273" t="str">
        <f>IF(G18="■",IF(COUNTA(K18:N19)=0,"SWS 試験、地盤の許容応力度 30kN/㎡",""),"")</f>
        <v>SWS 試験、地盤の許容応力度 30kN/㎡</v>
      </c>
      <c r="K18" s="113"/>
      <c r="L18" s="113"/>
      <c r="M18" s="113"/>
      <c r="N18" s="113"/>
      <c r="O18" s="39" t="s">
        <v>298</v>
      </c>
      <c r="P18" s="114" t="str">
        <f>IF(G18="■",IF(COUNTA(Q18:Q19)=0,"SWS 試験結果に基",""),"")</f>
        <v>SWS 試験結果に基</v>
      </c>
      <c r="Q18" s="254"/>
      <c r="R18" s="76"/>
      <c r="T18" s="5" t="s">
        <v>305</v>
      </c>
    </row>
    <row r="19" spans="2:20" x14ac:dyDescent="0.3">
      <c r="B19" s="89"/>
      <c r="C19" s="95"/>
      <c r="D19" s="95"/>
      <c r="E19" s="96"/>
      <c r="F19" s="97"/>
      <c r="G19" s="116"/>
      <c r="H19" s="117"/>
      <c r="I19" s="118"/>
      <c r="J19" s="119"/>
      <c r="K19" s="120"/>
      <c r="L19" s="120"/>
      <c r="M19" s="120"/>
      <c r="N19" s="120"/>
      <c r="O19" s="121"/>
      <c r="P19" s="17" t="str">
        <f>IF(G18="■",IF(COUNTA(Q18:Q19)=0,"づく地盤調査報告書",""),"")</f>
        <v>づく地盤調査報告書</v>
      </c>
      <c r="Q19" s="256"/>
      <c r="R19" s="94"/>
    </row>
    <row r="20" spans="2:20" x14ac:dyDescent="0.3">
      <c r="B20" s="89"/>
      <c r="C20" s="43"/>
      <c r="D20" s="43"/>
      <c r="E20" s="44"/>
      <c r="F20" s="45"/>
      <c r="G20" s="46" t="s">
        <v>138</v>
      </c>
      <c r="H20" s="47" t="s">
        <v>18</v>
      </c>
      <c r="I20" s="48" t="s">
        <v>299</v>
      </c>
      <c r="J20" s="276" t="str">
        <f>IF(G20="□",IF(COUNTA(K20:N20)=0,"該当なし",""),"地盤改良杭 RC　径200、L=8～9m")</f>
        <v>該当なし</v>
      </c>
      <c r="K20" s="82"/>
      <c r="L20" s="82"/>
      <c r="M20" s="82"/>
      <c r="N20" s="82"/>
      <c r="O20" s="50" t="s">
        <v>298</v>
      </c>
      <c r="P20" s="123"/>
      <c r="Q20" s="83"/>
      <c r="R20" s="112"/>
    </row>
    <row r="21" spans="2:20" x14ac:dyDescent="0.3">
      <c r="B21" s="89"/>
      <c r="C21" s="93" t="s">
        <v>20</v>
      </c>
      <c r="D21" s="93" t="s">
        <v>185</v>
      </c>
      <c r="E21" s="19"/>
      <c r="F21" s="124"/>
      <c r="G21" s="90" t="s">
        <v>333</v>
      </c>
      <c r="H21" s="91" t="s">
        <v>21</v>
      </c>
      <c r="I21" s="70" t="s">
        <v>299</v>
      </c>
      <c r="J21" s="278" t="s">
        <v>334</v>
      </c>
      <c r="K21" s="73"/>
      <c r="L21" s="73"/>
      <c r="M21" s="73"/>
      <c r="N21" s="73"/>
      <c r="O21" s="121" t="s">
        <v>298</v>
      </c>
      <c r="P21" s="125"/>
      <c r="Q21" s="121"/>
      <c r="R21" s="126"/>
    </row>
    <row r="22" spans="2:20" ht="24" x14ac:dyDescent="0.3">
      <c r="B22" s="89"/>
      <c r="C22" s="93"/>
      <c r="D22" s="93"/>
      <c r="E22" s="19"/>
      <c r="F22" s="124"/>
      <c r="G22" s="98" t="s">
        <v>138</v>
      </c>
      <c r="H22" s="99" t="s">
        <v>22</v>
      </c>
      <c r="I22" s="100" t="s">
        <v>299</v>
      </c>
      <c r="J22" s="274" t="str">
        <f>IF(G22="□",IF(COUNTA(K22:N22)=0,"該当なし",""),"")</f>
        <v>該当なし</v>
      </c>
      <c r="K22" s="101"/>
      <c r="L22" s="101"/>
      <c r="M22" s="101"/>
      <c r="N22" s="101"/>
      <c r="O22" s="102" t="s">
        <v>297</v>
      </c>
      <c r="P22" s="109"/>
      <c r="Q22" s="102"/>
      <c r="R22" s="104"/>
    </row>
    <row r="23" spans="2:20" ht="24" x14ac:dyDescent="0.3">
      <c r="B23" s="127"/>
      <c r="C23" s="51"/>
      <c r="D23" s="51"/>
      <c r="E23" s="79"/>
      <c r="F23" s="80"/>
      <c r="G23" s="46" t="s">
        <v>138</v>
      </c>
      <c r="H23" s="279" t="s">
        <v>23</v>
      </c>
      <c r="I23" s="128" t="s">
        <v>299</v>
      </c>
      <c r="J23" s="276" t="str">
        <f>IF(G23="□",IF(COUNTA(K23:N23)=0,"該当なし",""),"")</f>
        <v>該当なし</v>
      </c>
      <c r="K23" s="129"/>
      <c r="L23" s="129"/>
      <c r="M23" s="129"/>
      <c r="N23" s="129"/>
      <c r="O23" s="130" t="s">
        <v>298</v>
      </c>
      <c r="P23" s="123"/>
      <c r="Q23" s="83"/>
      <c r="R23" s="112"/>
    </row>
    <row r="24" spans="2:20" x14ac:dyDescent="0.3">
      <c r="B24" s="89" t="s">
        <v>189</v>
      </c>
      <c r="C24" s="54" t="s">
        <v>27</v>
      </c>
      <c r="D24" s="54" t="s">
        <v>42</v>
      </c>
      <c r="E24" s="55"/>
      <c r="F24" s="56"/>
      <c r="G24" s="57" t="s">
        <v>333</v>
      </c>
      <c r="H24" s="58" t="s">
        <v>27</v>
      </c>
      <c r="I24" s="315" t="s">
        <v>182</v>
      </c>
      <c r="J24" s="312"/>
      <c r="K24" s="312"/>
      <c r="L24" s="312"/>
      <c r="M24" s="312"/>
      <c r="N24" s="312"/>
      <c r="O24" s="62"/>
      <c r="P24" s="54"/>
      <c r="Q24" s="62"/>
      <c r="R24" s="132" t="s">
        <v>256</v>
      </c>
      <c r="S24" s="7"/>
    </row>
    <row r="25" spans="2:20" x14ac:dyDescent="0.3">
      <c r="B25" s="89" t="s">
        <v>188</v>
      </c>
      <c r="C25" s="54" t="s">
        <v>29</v>
      </c>
      <c r="D25" s="54" t="s">
        <v>43</v>
      </c>
      <c r="E25" s="55"/>
      <c r="F25" s="56"/>
      <c r="G25" s="57" t="s">
        <v>333</v>
      </c>
      <c r="H25" s="58" t="s">
        <v>29</v>
      </c>
      <c r="I25" s="315" t="s">
        <v>32</v>
      </c>
      <c r="J25" s="312"/>
      <c r="K25" s="312"/>
      <c r="L25" s="312"/>
      <c r="M25" s="312"/>
      <c r="N25" s="312"/>
      <c r="O25" s="62"/>
      <c r="P25" s="63" t="str">
        <f t="shared" ref="P25" si="1">IF(G25="■","構造詳細図","")</f>
        <v>構造詳細図</v>
      </c>
      <c r="Q25" s="64"/>
      <c r="R25" s="132" t="s">
        <v>256</v>
      </c>
      <c r="S25" s="7"/>
    </row>
    <row r="26" spans="2:20" x14ac:dyDescent="0.3">
      <c r="B26" s="89" t="s">
        <v>28</v>
      </c>
      <c r="C26" s="31" t="s">
        <v>30</v>
      </c>
      <c r="D26" s="31" t="s">
        <v>44</v>
      </c>
      <c r="E26" s="133" t="s">
        <v>140</v>
      </c>
      <c r="F26" s="33"/>
      <c r="G26" s="34" t="s">
        <v>333</v>
      </c>
      <c r="H26" s="35" t="s">
        <v>30</v>
      </c>
      <c r="I26" s="336" t="s">
        <v>31</v>
      </c>
      <c r="J26" s="337"/>
      <c r="K26" s="337"/>
      <c r="L26" s="337"/>
      <c r="M26" s="337"/>
      <c r="N26" s="337"/>
      <c r="O26" s="39"/>
      <c r="P26" s="258" t="str">
        <f>IF(G26="■",IF(COUNTA(Q26:Q27)=0,"構造詳細図or伏図",""),"")</f>
        <v>構造詳細図or伏図</v>
      </c>
      <c r="Q26" s="115"/>
      <c r="R26" s="365" t="s">
        <v>256</v>
      </c>
      <c r="S26" s="7"/>
      <c r="T26" s="5" t="s">
        <v>309</v>
      </c>
    </row>
    <row r="27" spans="2:20" ht="28.5" customHeight="1" x14ac:dyDescent="0.3">
      <c r="B27" s="89"/>
      <c r="C27" s="95"/>
      <c r="D27" s="95"/>
      <c r="E27" s="134"/>
      <c r="F27" s="97"/>
      <c r="G27" s="135" t="s">
        <v>138</v>
      </c>
      <c r="H27" s="136" t="s">
        <v>229</v>
      </c>
      <c r="I27" s="316" t="s">
        <v>202</v>
      </c>
      <c r="J27" s="317"/>
      <c r="K27" s="317"/>
      <c r="L27" s="317"/>
      <c r="M27" s="317"/>
      <c r="N27" s="317"/>
      <c r="O27" s="121"/>
      <c r="P27" s="286" t="str">
        <f>IF(G27="■",IF(COUNTA(Q26:Q27)=0,"構造詳細図or伏図",""),"")</f>
        <v/>
      </c>
      <c r="Q27" s="137"/>
      <c r="R27" s="356"/>
      <c r="S27" s="7"/>
      <c r="T27" s="5" t="s">
        <v>309</v>
      </c>
    </row>
    <row r="28" spans="2:20" ht="28.5" customHeight="1" x14ac:dyDescent="0.3">
      <c r="B28" s="89"/>
      <c r="C28" s="95"/>
      <c r="D28" s="95"/>
      <c r="E28" s="138" t="s">
        <v>143</v>
      </c>
      <c r="F28" s="139"/>
      <c r="G28" s="140" t="s">
        <v>333</v>
      </c>
      <c r="H28" s="141" t="s">
        <v>190</v>
      </c>
      <c r="I28" s="330" t="s">
        <v>264</v>
      </c>
      <c r="J28" s="331"/>
      <c r="K28" s="331"/>
      <c r="L28" s="331"/>
      <c r="M28" s="331"/>
      <c r="N28" s="331"/>
      <c r="O28" s="92"/>
      <c r="P28" s="285" t="str">
        <f>IF(G28="■",IF(COUNTA(Q28:Q29)=0,"構造詳細図or伏図",""),"")</f>
        <v>構造詳細図or伏図</v>
      </c>
      <c r="Q28" s="142"/>
      <c r="R28" s="354" t="s">
        <v>256</v>
      </c>
      <c r="S28" s="7"/>
      <c r="T28" s="5" t="s">
        <v>309</v>
      </c>
    </row>
    <row r="29" spans="2:20" x14ac:dyDescent="0.3">
      <c r="B29" s="89"/>
      <c r="C29" s="95"/>
      <c r="D29" s="95"/>
      <c r="E29" s="134"/>
      <c r="F29" s="97" t="s">
        <v>141</v>
      </c>
      <c r="G29" s="143" t="s">
        <v>333</v>
      </c>
      <c r="H29" s="144" t="s">
        <v>191</v>
      </c>
      <c r="I29" s="316" t="s">
        <v>192</v>
      </c>
      <c r="J29" s="317"/>
      <c r="K29" s="317"/>
      <c r="L29" s="317"/>
      <c r="M29" s="317"/>
      <c r="N29" s="317"/>
      <c r="O29" s="121"/>
      <c r="P29" s="286" t="str">
        <f>IF(G29="■",IF(COUNTA(Q28:Q29)=0,"構造詳細図or伏図",""),"")</f>
        <v>構造詳細図or伏図</v>
      </c>
      <c r="Q29" s="137"/>
      <c r="R29" s="356"/>
      <c r="S29" s="7"/>
      <c r="T29" s="5" t="s">
        <v>309</v>
      </c>
    </row>
    <row r="30" spans="2:20" x14ac:dyDescent="0.3">
      <c r="B30" s="89"/>
      <c r="C30" s="95"/>
      <c r="D30" s="95"/>
      <c r="E30" s="134"/>
      <c r="F30" s="97" t="s">
        <v>142</v>
      </c>
      <c r="G30" s="98" t="s">
        <v>138</v>
      </c>
      <c r="H30" s="99" t="s">
        <v>139</v>
      </c>
      <c r="I30" s="318" t="s">
        <v>181</v>
      </c>
      <c r="J30" s="319"/>
      <c r="K30" s="319"/>
      <c r="L30" s="319"/>
      <c r="M30" s="319"/>
      <c r="N30" s="319"/>
      <c r="O30" s="121"/>
      <c r="P30" s="286" t="str">
        <f>IF(G30="■","構造詳細図","")</f>
        <v/>
      </c>
      <c r="Q30" s="145"/>
      <c r="R30" s="146" t="s">
        <v>256</v>
      </c>
      <c r="S30" s="7"/>
    </row>
    <row r="31" spans="2:20" ht="28.5" customHeight="1" x14ac:dyDescent="0.3">
      <c r="B31" s="89"/>
      <c r="C31" s="95"/>
      <c r="D31" s="95"/>
      <c r="E31" s="134"/>
      <c r="F31" s="97"/>
      <c r="G31" s="147" t="s">
        <v>138</v>
      </c>
      <c r="H31" s="148" t="s">
        <v>218</v>
      </c>
      <c r="I31" s="324" t="s">
        <v>314</v>
      </c>
      <c r="J31" s="325"/>
      <c r="K31" s="325"/>
      <c r="L31" s="325"/>
      <c r="M31" s="325"/>
      <c r="N31" s="325"/>
      <c r="O31" s="149"/>
      <c r="P31" s="296" t="str">
        <f>IF(G31="■","構造計算","")</f>
        <v/>
      </c>
      <c r="Q31" s="102"/>
      <c r="R31" s="150" t="s">
        <v>256</v>
      </c>
      <c r="S31" s="7"/>
    </row>
    <row r="32" spans="2:20" ht="28.5" customHeight="1" x14ac:dyDescent="0.3">
      <c r="B32" s="89"/>
      <c r="C32" s="95"/>
      <c r="D32" s="151"/>
      <c r="E32" s="138" t="s">
        <v>144</v>
      </c>
      <c r="F32" s="139"/>
      <c r="G32" s="152" t="s">
        <v>333</v>
      </c>
      <c r="H32" s="141" t="s">
        <v>34</v>
      </c>
      <c r="I32" s="330" t="s">
        <v>338</v>
      </c>
      <c r="J32" s="331"/>
      <c r="K32" s="331"/>
      <c r="L32" s="331"/>
      <c r="M32" s="331"/>
      <c r="N32" s="331"/>
      <c r="O32" s="153"/>
      <c r="P32" s="285" t="str">
        <f>IF(G32="■",IF(COUNTA(Q32:Q33)=0,"構造詳細図or伏図",""),"")</f>
        <v>構造詳細図or伏図</v>
      </c>
      <c r="Q32" s="142"/>
      <c r="R32" s="354" t="s">
        <v>256</v>
      </c>
      <c r="S32" s="7"/>
      <c r="T32" s="5" t="s">
        <v>309</v>
      </c>
    </row>
    <row r="33" spans="2:20" ht="28.5" customHeight="1" x14ac:dyDescent="0.3">
      <c r="B33" s="89"/>
      <c r="C33" s="154"/>
      <c r="D33" s="155"/>
      <c r="E33" s="156"/>
      <c r="F33" s="45"/>
      <c r="G33" s="135" t="s">
        <v>333</v>
      </c>
      <c r="H33" s="157" t="s">
        <v>194</v>
      </c>
      <c r="I33" s="334" t="s">
        <v>201</v>
      </c>
      <c r="J33" s="335"/>
      <c r="K33" s="335"/>
      <c r="L33" s="335"/>
      <c r="M33" s="335"/>
      <c r="N33" s="335"/>
      <c r="O33" s="50"/>
      <c r="P33" s="259" t="str">
        <f>IF(G33="■",IF(COUNTA(Q32:Q33)=0,"構造詳細図or伏図",""),"")</f>
        <v>構造詳細図or伏図</v>
      </c>
      <c r="Q33" s="159"/>
      <c r="R33" s="364"/>
      <c r="S33" s="7"/>
      <c r="T33" s="5" t="s">
        <v>309</v>
      </c>
    </row>
    <row r="34" spans="2:20" x14ac:dyDescent="0.3">
      <c r="B34" s="89"/>
      <c r="C34" s="31" t="s">
        <v>33</v>
      </c>
      <c r="D34" s="160" t="s">
        <v>145</v>
      </c>
      <c r="E34" s="32" t="s">
        <v>140</v>
      </c>
      <c r="F34" s="33"/>
      <c r="G34" s="34" t="s">
        <v>333</v>
      </c>
      <c r="H34" s="35" t="s">
        <v>35</v>
      </c>
      <c r="I34" s="340" t="s">
        <v>245</v>
      </c>
      <c r="J34" s="341"/>
      <c r="K34" s="341"/>
      <c r="L34" s="341"/>
      <c r="M34" s="341"/>
      <c r="N34" s="341"/>
      <c r="O34" s="161"/>
      <c r="P34" s="258" t="str">
        <f>IF(G34="■",IF(COUNTA(Q34:Q35)=0,"構造詳細図or伏図",""),"")</f>
        <v>構造詳細図or伏図</v>
      </c>
      <c r="Q34" s="115"/>
      <c r="R34" s="365" t="s">
        <v>256</v>
      </c>
      <c r="S34" s="7"/>
      <c r="T34" s="5" t="s">
        <v>310</v>
      </c>
    </row>
    <row r="35" spans="2:20" ht="28.5" customHeight="1" x14ac:dyDescent="0.3">
      <c r="B35" s="89"/>
      <c r="C35" s="95" t="s">
        <v>205</v>
      </c>
      <c r="D35" s="151"/>
      <c r="E35" s="162"/>
      <c r="F35" s="163"/>
      <c r="G35" s="135" t="s">
        <v>333</v>
      </c>
      <c r="H35" s="136" t="s">
        <v>194</v>
      </c>
      <c r="I35" s="316" t="s">
        <v>200</v>
      </c>
      <c r="J35" s="317"/>
      <c r="K35" s="317"/>
      <c r="L35" s="317"/>
      <c r="M35" s="317"/>
      <c r="N35" s="317"/>
      <c r="O35" s="121"/>
      <c r="P35" s="286" t="str">
        <f>IF(G35="■",IF(COUNTA(Q34:Q35)=0,"構造詳細図or伏図",""),"")</f>
        <v>構造詳細図or伏図</v>
      </c>
      <c r="Q35" s="137"/>
      <c r="R35" s="356"/>
      <c r="S35" s="7"/>
      <c r="T35" s="5" t="s">
        <v>310</v>
      </c>
    </row>
    <row r="36" spans="2:20" x14ac:dyDescent="0.3">
      <c r="B36" s="89"/>
      <c r="C36" s="95"/>
      <c r="D36" s="151"/>
      <c r="E36" s="96" t="s">
        <v>143</v>
      </c>
      <c r="F36" s="97"/>
      <c r="G36" s="143" t="s">
        <v>333</v>
      </c>
      <c r="H36" s="144" t="s">
        <v>36</v>
      </c>
      <c r="I36" s="318" t="s">
        <v>37</v>
      </c>
      <c r="J36" s="319"/>
      <c r="K36" s="319"/>
      <c r="L36" s="319"/>
      <c r="M36" s="319"/>
      <c r="N36" s="319"/>
      <c r="O36" s="164"/>
      <c r="P36" s="293" t="str">
        <f t="shared" ref="P36:P37" si="2">IF(G36="■","構造詳細図or伏図","")</f>
        <v>構造詳細図or伏図</v>
      </c>
      <c r="Q36" s="103"/>
      <c r="R36" s="150" t="s">
        <v>256</v>
      </c>
      <c r="S36" s="7"/>
      <c r="T36" s="5" t="s">
        <v>310</v>
      </c>
    </row>
    <row r="37" spans="2:20" ht="28.5" customHeight="1" x14ac:dyDescent="0.3">
      <c r="B37" s="89"/>
      <c r="C37" s="95"/>
      <c r="D37" s="151"/>
      <c r="E37" s="96"/>
      <c r="F37" s="97"/>
      <c r="G37" s="147" t="s">
        <v>138</v>
      </c>
      <c r="H37" s="165" t="s">
        <v>203</v>
      </c>
      <c r="I37" s="318" t="s">
        <v>204</v>
      </c>
      <c r="J37" s="319"/>
      <c r="K37" s="319"/>
      <c r="L37" s="319"/>
      <c r="M37" s="319"/>
      <c r="N37" s="319"/>
      <c r="O37" s="102"/>
      <c r="P37" s="293" t="str">
        <f t="shared" si="2"/>
        <v/>
      </c>
      <c r="Q37" s="102"/>
      <c r="R37" s="166" t="s">
        <v>256</v>
      </c>
      <c r="S37" s="7"/>
      <c r="T37" s="5" t="s">
        <v>310</v>
      </c>
    </row>
    <row r="38" spans="2:20" ht="28.5" customHeight="1" x14ac:dyDescent="0.3">
      <c r="B38" s="89"/>
      <c r="C38" s="95"/>
      <c r="D38" s="151"/>
      <c r="E38" s="96"/>
      <c r="F38" s="97"/>
      <c r="G38" s="147" t="s">
        <v>138</v>
      </c>
      <c r="H38" s="148" t="s">
        <v>218</v>
      </c>
      <c r="I38" s="324" t="s">
        <v>315</v>
      </c>
      <c r="J38" s="325"/>
      <c r="K38" s="325"/>
      <c r="L38" s="325"/>
      <c r="M38" s="325"/>
      <c r="N38" s="325"/>
      <c r="O38" s="167"/>
      <c r="P38" s="296" t="str">
        <f>IF(G38="■","構造計算","")</f>
        <v/>
      </c>
      <c r="Q38" s="102"/>
      <c r="R38" s="150" t="s">
        <v>256</v>
      </c>
      <c r="S38" s="7"/>
    </row>
    <row r="39" spans="2:20" x14ac:dyDescent="0.3">
      <c r="B39" s="89"/>
      <c r="C39" s="95"/>
      <c r="D39" s="151"/>
      <c r="E39" s="138" t="s">
        <v>144</v>
      </c>
      <c r="F39" s="139"/>
      <c r="G39" s="98" t="s">
        <v>333</v>
      </c>
      <c r="H39" s="99" t="s">
        <v>38</v>
      </c>
      <c r="I39" s="318" t="s">
        <v>39</v>
      </c>
      <c r="J39" s="319"/>
      <c r="K39" s="319"/>
      <c r="L39" s="319"/>
      <c r="M39" s="319"/>
      <c r="N39" s="319"/>
      <c r="O39" s="102"/>
      <c r="P39" s="293" t="str">
        <f>IF(G39="■",IF(COUNTA(Q39:Q40)=0,"構造詳細図or伏図",""),"")</f>
        <v>構造詳細図or伏図</v>
      </c>
      <c r="Q39" s="103"/>
      <c r="R39" s="150" t="s">
        <v>256</v>
      </c>
      <c r="S39" s="7"/>
      <c r="T39" s="5" t="s">
        <v>310</v>
      </c>
    </row>
    <row r="40" spans="2:20" x14ac:dyDescent="0.3">
      <c r="B40" s="89"/>
      <c r="C40" s="95"/>
      <c r="D40" s="151"/>
      <c r="E40" s="162"/>
      <c r="F40" s="163"/>
      <c r="G40" s="135" t="s">
        <v>19</v>
      </c>
      <c r="H40" s="136" t="s">
        <v>229</v>
      </c>
      <c r="I40" s="316" t="s">
        <v>257</v>
      </c>
      <c r="J40" s="317"/>
      <c r="K40" s="317"/>
      <c r="L40" s="317"/>
      <c r="M40" s="317"/>
      <c r="N40" s="317"/>
      <c r="O40" s="121"/>
      <c r="P40" s="286" t="str">
        <f>IF(G40="■",IF(COUNTA(Q39:Q40)=0,"構造詳細図or伏図",""),"")</f>
        <v/>
      </c>
      <c r="Q40" s="121"/>
      <c r="R40" s="170" t="s">
        <v>19</v>
      </c>
      <c r="S40" s="7"/>
    </row>
    <row r="41" spans="2:20" x14ac:dyDescent="0.3">
      <c r="B41" s="89"/>
      <c r="C41" s="95"/>
      <c r="D41" s="151"/>
      <c r="E41" s="171" t="s">
        <v>146</v>
      </c>
      <c r="F41" s="172"/>
      <c r="G41" s="98" t="s">
        <v>333</v>
      </c>
      <c r="H41" s="99" t="s">
        <v>45</v>
      </c>
      <c r="I41" s="318" t="s">
        <v>40</v>
      </c>
      <c r="J41" s="319"/>
      <c r="K41" s="319"/>
      <c r="L41" s="319"/>
      <c r="M41" s="319"/>
      <c r="N41" s="319"/>
      <c r="O41" s="102"/>
      <c r="P41" s="293" t="str">
        <f t="shared" ref="P41:P44" si="3">IF(G41="■","構造詳細図or伏図","")</f>
        <v>構造詳細図or伏図</v>
      </c>
      <c r="Q41" s="103"/>
      <c r="R41" s="146" t="s">
        <v>256</v>
      </c>
      <c r="S41" s="7"/>
      <c r="T41" s="5" t="s">
        <v>310</v>
      </c>
    </row>
    <row r="42" spans="2:20" x14ac:dyDescent="0.3">
      <c r="B42" s="89"/>
      <c r="C42" s="95"/>
      <c r="D42" s="151"/>
      <c r="E42" s="171" t="s">
        <v>147</v>
      </c>
      <c r="F42" s="172"/>
      <c r="G42" s="98" t="s">
        <v>333</v>
      </c>
      <c r="H42" s="99" t="s">
        <v>41</v>
      </c>
      <c r="I42" s="318" t="s">
        <v>267</v>
      </c>
      <c r="J42" s="319"/>
      <c r="K42" s="319"/>
      <c r="L42" s="319"/>
      <c r="M42" s="319"/>
      <c r="N42" s="319"/>
      <c r="O42" s="102"/>
      <c r="P42" s="293" t="str">
        <f t="shared" si="3"/>
        <v>構造詳細図or伏図</v>
      </c>
      <c r="Q42" s="103"/>
      <c r="R42" s="146" t="s">
        <v>256</v>
      </c>
      <c r="S42" s="7"/>
      <c r="T42" s="5" t="s">
        <v>310</v>
      </c>
    </row>
    <row r="43" spans="2:20" x14ac:dyDescent="0.3">
      <c r="B43" s="89"/>
      <c r="C43" s="95"/>
      <c r="D43" s="151"/>
      <c r="E43" s="171" t="s">
        <v>148</v>
      </c>
      <c r="F43" s="172"/>
      <c r="G43" s="98" t="s">
        <v>333</v>
      </c>
      <c r="H43" s="99" t="s">
        <v>46</v>
      </c>
      <c r="I43" s="318" t="s">
        <v>183</v>
      </c>
      <c r="J43" s="319"/>
      <c r="K43" s="319"/>
      <c r="L43" s="319"/>
      <c r="M43" s="319"/>
      <c r="N43" s="319"/>
      <c r="O43" s="164"/>
      <c r="P43" s="293" t="str">
        <f t="shared" si="3"/>
        <v>構造詳細図or伏図</v>
      </c>
      <c r="Q43" s="103"/>
      <c r="R43" s="146" t="s">
        <v>256</v>
      </c>
      <c r="S43" s="7"/>
      <c r="T43" s="5" t="s">
        <v>310</v>
      </c>
    </row>
    <row r="44" spans="2:20" x14ac:dyDescent="0.3">
      <c r="B44" s="89"/>
      <c r="C44" s="95"/>
      <c r="D44" s="151"/>
      <c r="E44" s="96" t="s">
        <v>149</v>
      </c>
      <c r="F44" s="97"/>
      <c r="G44" s="143" t="s">
        <v>333</v>
      </c>
      <c r="H44" s="144" t="s">
        <v>47</v>
      </c>
      <c r="I44" s="318" t="s">
        <v>268</v>
      </c>
      <c r="J44" s="319"/>
      <c r="K44" s="319"/>
      <c r="L44" s="319"/>
      <c r="M44" s="319"/>
      <c r="N44" s="319"/>
      <c r="O44" s="173"/>
      <c r="P44" s="285" t="str">
        <f t="shared" si="3"/>
        <v>構造詳細図or伏図</v>
      </c>
      <c r="Q44" s="142"/>
      <c r="R44" s="146" t="s">
        <v>256</v>
      </c>
      <c r="S44" s="7"/>
      <c r="T44" s="5" t="s">
        <v>310</v>
      </c>
    </row>
    <row r="45" spans="2:20" x14ac:dyDescent="0.3">
      <c r="B45" s="89"/>
      <c r="C45" s="95"/>
      <c r="D45" s="151"/>
      <c r="E45" s="96"/>
      <c r="F45" s="174" t="s">
        <v>141</v>
      </c>
      <c r="G45" s="147" t="s">
        <v>138</v>
      </c>
      <c r="H45" s="165" t="s">
        <v>252</v>
      </c>
      <c r="I45" s="318" t="s">
        <v>279</v>
      </c>
      <c r="J45" s="319"/>
      <c r="K45" s="319"/>
      <c r="L45" s="319"/>
      <c r="M45" s="319"/>
      <c r="N45" s="319"/>
      <c r="O45" s="102"/>
      <c r="P45" s="109"/>
      <c r="Q45" s="102"/>
      <c r="R45" s="146" t="s">
        <v>256</v>
      </c>
      <c r="S45" s="7"/>
    </row>
    <row r="46" spans="2:20" x14ac:dyDescent="0.3">
      <c r="B46" s="89"/>
      <c r="C46" s="95"/>
      <c r="D46" s="151"/>
      <c r="E46" s="175"/>
      <c r="F46" s="176" t="s">
        <v>142</v>
      </c>
      <c r="G46" s="147" t="s">
        <v>138</v>
      </c>
      <c r="H46" s="177" t="s">
        <v>224</v>
      </c>
      <c r="I46" s="338" t="s">
        <v>269</v>
      </c>
      <c r="J46" s="339"/>
      <c r="K46" s="339"/>
      <c r="L46" s="339"/>
      <c r="M46" s="339"/>
      <c r="N46" s="339"/>
      <c r="O46" s="178"/>
      <c r="P46" s="109"/>
      <c r="Q46" s="102"/>
      <c r="R46" s="170" t="s">
        <v>138</v>
      </c>
      <c r="S46" s="7"/>
    </row>
    <row r="47" spans="2:20" ht="28.5" customHeight="1" x14ac:dyDescent="0.3">
      <c r="B47" s="89"/>
      <c r="C47" s="95"/>
      <c r="D47" s="151"/>
      <c r="E47" s="179" t="s">
        <v>150</v>
      </c>
      <c r="F47" s="180" t="s">
        <v>271</v>
      </c>
      <c r="G47" s="147" t="s">
        <v>138</v>
      </c>
      <c r="H47" s="148" t="s">
        <v>48</v>
      </c>
      <c r="I47" s="324" t="s">
        <v>270</v>
      </c>
      <c r="J47" s="325"/>
      <c r="K47" s="325"/>
      <c r="L47" s="325"/>
      <c r="M47" s="325"/>
      <c r="N47" s="325"/>
      <c r="O47" s="167"/>
      <c r="P47" s="296" t="str">
        <f>IF(G47="■","構造計算","")</f>
        <v/>
      </c>
      <c r="Q47" s="102"/>
      <c r="R47" s="150" t="s">
        <v>256</v>
      </c>
      <c r="S47" s="7"/>
    </row>
    <row r="48" spans="2:20" ht="15" customHeight="1" x14ac:dyDescent="0.3">
      <c r="B48" s="89"/>
      <c r="C48" s="95"/>
      <c r="D48" s="151"/>
      <c r="E48" s="181" t="s">
        <v>151</v>
      </c>
      <c r="F48" s="97" t="s">
        <v>141</v>
      </c>
      <c r="G48" s="140" t="s">
        <v>138</v>
      </c>
      <c r="H48" s="141" t="s">
        <v>49</v>
      </c>
      <c r="I48" s="330" t="s">
        <v>244</v>
      </c>
      <c r="J48" s="331"/>
      <c r="K48" s="331"/>
      <c r="L48" s="331"/>
      <c r="M48" s="331"/>
      <c r="N48" s="331"/>
      <c r="O48" s="92"/>
      <c r="P48" s="182"/>
      <c r="Q48" s="153"/>
      <c r="R48" s="354" t="s">
        <v>19</v>
      </c>
      <c r="S48" s="7"/>
    </row>
    <row r="49" spans="2:20" ht="52.5" customHeight="1" x14ac:dyDescent="0.3">
      <c r="B49" s="89"/>
      <c r="C49" s="95"/>
      <c r="D49" s="95"/>
      <c r="E49" s="175"/>
      <c r="F49" s="183" t="s">
        <v>152</v>
      </c>
      <c r="G49" s="116"/>
      <c r="H49" s="117"/>
      <c r="I49" s="362" t="s">
        <v>275</v>
      </c>
      <c r="J49" s="363"/>
      <c r="K49" s="363"/>
      <c r="L49" s="363"/>
      <c r="M49" s="363"/>
      <c r="N49" s="363"/>
      <c r="O49" s="184"/>
      <c r="P49" s="125"/>
      <c r="Q49" s="121"/>
      <c r="R49" s="356"/>
      <c r="S49" s="7"/>
    </row>
    <row r="50" spans="2:20" x14ac:dyDescent="0.3">
      <c r="B50" s="89"/>
      <c r="C50" s="185"/>
      <c r="D50" s="95"/>
      <c r="E50" s="186" t="s">
        <v>153</v>
      </c>
      <c r="F50" s="187"/>
      <c r="G50" s="140" t="s">
        <v>333</v>
      </c>
      <c r="H50" s="141" t="s">
        <v>273</v>
      </c>
      <c r="I50" s="330" t="s">
        <v>274</v>
      </c>
      <c r="J50" s="331"/>
      <c r="K50" s="331"/>
      <c r="L50" s="331"/>
      <c r="M50" s="331"/>
      <c r="N50" s="331"/>
      <c r="O50" s="92"/>
      <c r="P50" s="285" t="str">
        <f t="shared" ref="P50" si="4">IF(G50="■","構造詳細図or伏図","")</f>
        <v>構造詳細図or伏図</v>
      </c>
      <c r="Q50" s="142"/>
      <c r="R50" s="357" t="s">
        <v>333</v>
      </c>
      <c r="S50" s="7"/>
      <c r="T50" s="5" t="s">
        <v>242</v>
      </c>
    </row>
    <row r="51" spans="2:20" ht="28.5" customHeight="1" x14ac:dyDescent="0.3">
      <c r="B51" s="89"/>
      <c r="C51" s="95"/>
      <c r="D51" s="43"/>
      <c r="E51" s="188"/>
      <c r="F51" s="174"/>
      <c r="G51" s="189"/>
      <c r="H51" s="157"/>
      <c r="I51" s="334" t="s">
        <v>272</v>
      </c>
      <c r="J51" s="335"/>
      <c r="K51" s="335"/>
      <c r="L51" s="335"/>
      <c r="M51" s="335"/>
      <c r="N51" s="335"/>
      <c r="O51" s="50"/>
      <c r="P51" s="259"/>
      <c r="Q51" s="159"/>
      <c r="R51" s="358"/>
      <c r="S51" s="7"/>
    </row>
    <row r="52" spans="2:20" x14ac:dyDescent="0.3">
      <c r="B52" s="89"/>
      <c r="C52" s="40" t="s">
        <v>50</v>
      </c>
      <c r="D52" s="190" t="s">
        <v>154</v>
      </c>
      <c r="E52" s="32" t="s">
        <v>140</v>
      </c>
      <c r="F52" s="33"/>
      <c r="G52" s="34" t="s">
        <v>333</v>
      </c>
      <c r="H52" s="35" t="s">
        <v>51</v>
      </c>
      <c r="I52" s="328" t="s">
        <v>52</v>
      </c>
      <c r="J52" s="329"/>
      <c r="K52" s="329"/>
      <c r="L52" s="329"/>
      <c r="M52" s="329"/>
      <c r="N52" s="329"/>
      <c r="O52" s="74"/>
      <c r="P52" s="283"/>
      <c r="Q52" s="74"/>
      <c r="R52" s="166" t="s">
        <v>256</v>
      </c>
      <c r="S52" s="7"/>
      <c r="T52" s="5" t="s">
        <v>243</v>
      </c>
    </row>
    <row r="53" spans="2:20" x14ac:dyDescent="0.3">
      <c r="B53" s="89"/>
      <c r="C53" s="191" t="s">
        <v>205</v>
      </c>
      <c r="D53" s="192"/>
      <c r="E53" s="162"/>
      <c r="F53" s="163"/>
      <c r="G53" s="147" t="s">
        <v>138</v>
      </c>
      <c r="H53" s="165" t="s">
        <v>155</v>
      </c>
      <c r="I53" s="318" t="s">
        <v>246</v>
      </c>
      <c r="J53" s="319"/>
      <c r="K53" s="319"/>
      <c r="L53" s="319"/>
      <c r="M53" s="319"/>
      <c r="N53" s="319"/>
      <c r="O53" s="102"/>
      <c r="P53" s="109"/>
      <c r="Q53" s="102"/>
      <c r="R53" s="170" t="s">
        <v>138</v>
      </c>
      <c r="S53" s="7"/>
    </row>
    <row r="54" spans="2:20" x14ac:dyDescent="0.3">
      <c r="B54" s="89"/>
      <c r="C54" s="93"/>
      <c r="D54" s="192"/>
      <c r="E54" s="171" t="s">
        <v>143</v>
      </c>
      <c r="F54" s="172"/>
      <c r="G54" s="98" t="s">
        <v>138</v>
      </c>
      <c r="H54" s="99" t="s">
        <v>53</v>
      </c>
      <c r="I54" s="318" t="s">
        <v>206</v>
      </c>
      <c r="J54" s="319"/>
      <c r="K54" s="319"/>
      <c r="L54" s="319"/>
      <c r="M54" s="319"/>
      <c r="N54" s="319"/>
      <c r="O54" s="102"/>
      <c r="P54" s="275"/>
      <c r="Q54" s="102"/>
      <c r="R54" s="150" t="s">
        <v>256</v>
      </c>
      <c r="S54" s="7"/>
      <c r="T54" s="5" t="s">
        <v>243</v>
      </c>
    </row>
    <row r="55" spans="2:20" ht="28.5" customHeight="1" x14ac:dyDescent="0.3">
      <c r="B55" s="89"/>
      <c r="C55" s="93"/>
      <c r="D55" s="192"/>
      <c r="E55" s="181" t="s">
        <v>144</v>
      </c>
      <c r="F55" s="97"/>
      <c r="G55" s="140" t="s">
        <v>333</v>
      </c>
      <c r="H55" s="141" t="s">
        <v>54</v>
      </c>
      <c r="I55" s="330" t="s">
        <v>276</v>
      </c>
      <c r="J55" s="331"/>
      <c r="K55" s="331"/>
      <c r="L55" s="331"/>
      <c r="M55" s="331"/>
      <c r="N55" s="331"/>
      <c r="O55" s="92"/>
      <c r="P55" s="285" t="str">
        <f>IF(G55="■",IF(COUNTA(Q55:Q56)=0,"構造詳細図or伏図",""),"")</f>
        <v>構造詳細図or伏図</v>
      </c>
      <c r="Q55" s="142"/>
      <c r="R55" s="354" t="s">
        <v>256</v>
      </c>
      <c r="S55" s="9"/>
      <c r="T55" s="5" t="s">
        <v>311</v>
      </c>
    </row>
    <row r="56" spans="2:20" ht="28.5" customHeight="1" x14ac:dyDescent="0.3">
      <c r="B56" s="89"/>
      <c r="C56" s="93"/>
      <c r="D56" s="192"/>
      <c r="E56" s="162"/>
      <c r="F56" s="163"/>
      <c r="G56" s="135" t="s">
        <v>333</v>
      </c>
      <c r="H56" s="136" t="s">
        <v>194</v>
      </c>
      <c r="I56" s="316" t="s">
        <v>156</v>
      </c>
      <c r="J56" s="317"/>
      <c r="K56" s="317"/>
      <c r="L56" s="317"/>
      <c r="M56" s="317"/>
      <c r="N56" s="317"/>
      <c r="O56" s="121"/>
      <c r="P56" s="286" t="str">
        <f>IF(G56="■",IF(COUNTA(Q55:Q56)=0,"構造詳細図or伏図",""),"")</f>
        <v>構造詳細図or伏図</v>
      </c>
      <c r="Q56" s="137"/>
      <c r="R56" s="356"/>
      <c r="S56" s="7"/>
      <c r="T56" s="5" t="s">
        <v>311</v>
      </c>
    </row>
    <row r="57" spans="2:20" x14ac:dyDescent="0.3">
      <c r="B57" s="89"/>
      <c r="C57" s="93"/>
      <c r="D57" s="192"/>
      <c r="E57" s="193" t="s">
        <v>146</v>
      </c>
      <c r="F57" s="194"/>
      <c r="G57" s="152" t="s">
        <v>333</v>
      </c>
      <c r="H57" s="141" t="s">
        <v>282</v>
      </c>
      <c r="I57" s="330" t="s">
        <v>284</v>
      </c>
      <c r="J57" s="331"/>
      <c r="K57" s="331"/>
      <c r="L57" s="331"/>
      <c r="M57" s="331"/>
      <c r="N57" s="331"/>
      <c r="O57" s="153"/>
      <c r="P57" s="281" t="str">
        <f>IF(G57="■",IF(COUNTA(Q57:Q61)=0,"壁量判定書",""),"")</f>
        <v>壁量判定書</v>
      </c>
      <c r="Q57" s="142"/>
      <c r="R57" s="354" t="s">
        <v>256</v>
      </c>
      <c r="S57" s="7"/>
    </row>
    <row r="58" spans="2:20" x14ac:dyDescent="0.3">
      <c r="B58" s="89"/>
      <c r="C58" s="93"/>
      <c r="D58" s="192"/>
      <c r="E58" s="195"/>
      <c r="F58" s="124"/>
      <c r="G58" s="140" t="s">
        <v>138</v>
      </c>
      <c r="H58" s="141" t="s">
        <v>291</v>
      </c>
      <c r="I58" s="332" t="s">
        <v>287</v>
      </c>
      <c r="J58" s="333"/>
      <c r="K58" s="333"/>
      <c r="L58" s="333"/>
      <c r="M58" s="333"/>
      <c r="N58" s="333"/>
      <c r="O58" s="92"/>
      <c r="P58" s="284" t="str">
        <f>IF(G58="■",IF(COUNTA(Q57:Q61)=0,"壁量判定書",""),"")</f>
        <v/>
      </c>
      <c r="Q58" s="122"/>
      <c r="R58" s="355"/>
      <c r="S58" s="7"/>
    </row>
    <row r="59" spans="2:20" ht="24" x14ac:dyDescent="0.3">
      <c r="B59" s="89"/>
      <c r="C59" s="93"/>
      <c r="D59" s="192"/>
      <c r="E59" s="195"/>
      <c r="F59" s="124"/>
      <c r="G59" s="140" t="s">
        <v>333</v>
      </c>
      <c r="H59" s="141" t="s">
        <v>292</v>
      </c>
      <c r="I59" s="332" t="s">
        <v>288</v>
      </c>
      <c r="J59" s="333"/>
      <c r="K59" s="333"/>
      <c r="L59" s="333"/>
      <c r="M59" s="333"/>
      <c r="N59" s="333"/>
      <c r="O59" s="92"/>
      <c r="P59" s="284" t="str">
        <f>IF(G59="■",IF(COUNTA(Q57:Q61)=0,"壁量判定書",""),"")</f>
        <v>壁量判定書</v>
      </c>
      <c r="Q59" s="122"/>
      <c r="R59" s="355"/>
      <c r="S59" s="7"/>
      <c r="T59" s="5" t="s">
        <v>241</v>
      </c>
    </row>
    <row r="60" spans="2:20" x14ac:dyDescent="0.3">
      <c r="B60" s="89"/>
      <c r="C60" s="93"/>
      <c r="D60" s="192"/>
      <c r="E60" s="195"/>
      <c r="F60" s="124"/>
      <c r="G60" s="140" t="s">
        <v>138</v>
      </c>
      <c r="H60" s="141"/>
      <c r="I60" s="332" t="s">
        <v>290</v>
      </c>
      <c r="J60" s="333"/>
      <c r="K60" s="333"/>
      <c r="L60" s="333"/>
      <c r="M60" s="333"/>
      <c r="N60" s="333"/>
      <c r="O60" s="92"/>
      <c r="P60" s="284" t="str">
        <f>IF(G60="■",IF(COUNTA(Q57:Q61)=0,"壁量判定書",""),"")</f>
        <v/>
      </c>
      <c r="Q60" s="122"/>
      <c r="R60" s="355"/>
      <c r="S60" s="7"/>
    </row>
    <row r="61" spans="2:20" x14ac:dyDescent="0.3">
      <c r="B61" s="89"/>
      <c r="C61" s="93"/>
      <c r="D61" s="192"/>
      <c r="E61" s="195"/>
      <c r="F61" s="124"/>
      <c r="G61" s="135" t="s">
        <v>138</v>
      </c>
      <c r="H61" s="136" t="s">
        <v>283</v>
      </c>
      <c r="I61" s="316" t="s">
        <v>289</v>
      </c>
      <c r="J61" s="317"/>
      <c r="K61" s="317"/>
      <c r="L61" s="317"/>
      <c r="M61" s="317"/>
      <c r="N61" s="317"/>
      <c r="O61" s="121"/>
      <c r="P61" s="272" t="str">
        <f>IF(G61="■",IF(COUNTA(Q57:Q61)=0,"壁量判定書",""),"")</f>
        <v/>
      </c>
      <c r="Q61" s="137"/>
      <c r="R61" s="356"/>
      <c r="S61" s="7"/>
    </row>
    <row r="62" spans="2:20" x14ac:dyDescent="0.3">
      <c r="B62" s="89"/>
      <c r="C62" s="93"/>
      <c r="D62" s="192"/>
      <c r="E62" s="19"/>
      <c r="F62" s="124" t="s">
        <v>141</v>
      </c>
      <c r="G62" s="152" t="s">
        <v>333</v>
      </c>
      <c r="H62" s="165" t="s">
        <v>280</v>
      </c>
      <c r="I62" s="318" t="s">
        <v>285</v>
      </c>
      <c r="J62" s="319"/>
      <c r="K62" s="319"/>
      <c r="L62" s="319"/>
      <c r="M62" s="319"/>
      <c r="N62" s="319"/>
      <c r="O62" s="153"/>
      <c r="P62" s="275" t="str">
        <f t="shared" ref="P62:P65" si="5">IF(G62="■","壁量判定書","")</f>
        <v>壁量判定書</v>
      </c>
      <c r="Q62" s="103"/>
      <c r="R62" s="150" t="s">
        <v>256</v>
      </c>
      <c r="S62" s="7"/>
      <c r="T62" s="5" t="s">
        <v>241</v>
      </c>
    </row>
    <row r="63" spans="2:20" x14ac:dyDescent="0.3">
      <c r="B63" s="89"/>
      <c r="C63" s="93"/>
      <c r="D63" s="192"/>
      <c r="E63" s="19"/>
      <c r="F63" s="124"/>
      <c r="G63" s="152" t="s">
        <v>138</v>
      </c>
      <c r="H63" s="141" t="s">
        <v>293</v>
      </c>
      <c r="I63" s="318" t="s">
        <v>294</v>
      </c>
      <c r="J63" s="319"/>
      <c r="K63" s="319"/>
      <c r="L63" s="319"/>
      <c r="M63" s="319"/>
      <c r="N63" s="319"/>
      <c r="O63" s="153"/>
      <c r="P63" s="275" t="str">
        <f t="shared" si="5"/>
        <v/>
      </c>
      <c r="Q63" s="103"/>
      <c r="R63" s="150" t="s">
        <v>256</v>
      </c>
      <c r="S63" s="7"/>
      <c r="T63" s="5" t="s">
        <v>241</v>
      </c>
    </row>
    <row r="64" spans="2:20" x14ac:dyDescent="0.3">
      <c r="B64" s="89"/>
      <c r="C64" s="93"/>
      <c r="D64" s="192"/>
      <c r="E64" s="19"/>
      <c r="F64" s="124"/>
      <c r="G64" s="152" t="s">
        <v>138</v>
      </c>
      <c r="H64" s="165" t="s">
        <v>247</v>
      </c>
      <c r="I64" s="318" t="s">
        <v>265</v>
      </c>
      <c r="J64" s="319"/>
      <c r="K64" s="319"/>
      <c r="L64" s="319"/>
      <c r="M64" s="319"/>
      <c r="N64" s="319"/>
      <c r="O64" s="102"/>
      <c r="P64" s="275" t="str">
        <f t="shared" si="5"/>
        <v/>
      </c>
      <c r="Q64" s="103"/>
      <c r="R64" s="150" t="s">
        <v>256</v>
      </c>
      <c r="S64" s="7"/>
      <c r="T64" s="5" t="s">
        <v>241</v>
      </c>
    </row>
    <row r="65" spans="2:20" x14ac:dyDescent="0.3">
      <c r="B65" s="89"/>
      <c r="C65" s="93"/>
      <c r="D65" s="192"/>
      <c r="E65" s="19"/>
      <c r="F65" s="197" t="s">
        <v>142</v>
      </c>
      <c r="G65" s="152" t="s">
        <v>333</v>
      </c>
      <c r="H65" s="141" t="s">
        <v>281</v>
      </c>
      <c r="I65" s="318" t="s">
        <v>286</v>
      </c>
      <c r="J65" s="319"/>
      <c r="K65" s="319"/>
      <c r="L65" s="319"/>
      <c r="M65" s="319"/>
      <c r="N65" s="319"/>
      <c r="O65" s="153"/>
      <c r="P65" s="275" t="str">
        <f t="shared" si="5"/>
        <v>壁量判定書</v>
      </c>
      <c r="Q65" s="103"/>
      <c r="R65" s="150" t="s">
        <v>256</v>
      </c>
      <c r="S65" s="7"/>
      <c r="T65" s="5" t="s">
        <v>241</v>
      </c>
    </row>
    <row r="66" spans="2:20" ht="28.5" customHeight="1" x14ac:dyDescent="0.3">
      <c r="B66" s="127"/>
      <c r="C66" s="51"/>
      <c r="D66" s="198"/>
      <c r="E66" s="79"/>
      <c r="F66" s="199"/>
      <c r="G66" s="200" t="s">
        <v>138</v>
      </c>
      <c r="H66" s="201" t="s">
        <v>225</v>
      </c>
      <c r="I66" s="326" t="s">
        <v>316</v>
      </c>
      <c r="J66" s="327"/>
      <c r="K66" s="327"/>
      <c r="L66" s="327"/>
      <c r="M66" s="327"/>
      <c r="N66" s="327"/>
      <c r="O66" s="202"/>
      <c r="P66" s="297" t="str">
        <f>IF(G66="■","構造計算","")</f>
        <v/>
      </c>
      <c r="Q66" s="83"/>
      <c r="R66" s="203" t="s">
        <v>256</v>
      </c>
      <c r="S66" s="7"/>
    </row>
    <row r="67" spans="2:20" ht="36.6" customHeight="1" x14ac:dyDescent="0.3">
      <c r="B67" s="18" t="s">
        <v>24</v>
      </c>
      <c r="C67" s="18" t="s">
        <v>25</v>
      </c>
      <c r="D67" s="313" t="s">
        <v>178</v>
      </c>
      <c r="E67" s="359"/>
      <c r="F67" s="314"/>
      <c r="G67" s="204" t="s">
        <v>179</v>
      </c>
      <c r="H67" s="360" t="s">
        <v>26</v>
      </c>
      <c r="I67" s="361"/>
      <c r="J67" s="205"/>
      <c r="K67" s="205"/>
      <c r="L67" s="205"/>
      <c r="M67" s="205"/>
      <c r="N67" s="205"/>
      <c r="O67" s="206"/>
      <c r="P67" s="313" t="s">
        <v>239</v>
      </c>
      <c r="Q67" s="314"/>
      <c r="R67" s="207" t="s">
        <v>266</v>
      </c>
      <c r="S67" s="10"/>
    </row>
    <row r="68" spans="2:20" x14ac:dyDescent="0.3">
      <c r="B68" s="89" t="s">
        <v>189</v>
      </c>
      <c r="C68" s="40" t="s">
        <v>50</v>
      </c>
      <c r="D68" s="192"/>
      <c r="E68" s="134" t="s">
        <v>147</v>
      </c>
      <c r="F68" s="97"/>
      <c r="G68" s="116" t="s">
        <v>333</v>
      </c>
      <c r="H68" s="144" t="s">
        <v>55</v>
      </c>
      <c r="I68" s="328" t="s">
        <v>193</v>
      </c>
      <c r="J68" s="329"/>
      <c r="K68" s="329"/>
      <c r="L68" s="329"/>
      <c r="M68" s="329"/>
      <c r="N68" s="329"/>
      <c r="O68" s="92"/>
      <c r="P68" s="272"/>
      <c r="Q68" s="121"/>
      <c r="R68" s="208" t="s">
        <v>256</v>
      </c>
      <c r="S68" s="7"/>
      <c r="T68" s="5" t="s">
        <v>243</v>
      </c>
    </row>
    <row r="69" spans="2:20" ht="29.25" customHeight="1" x14ac:dyDescent="0.3">
      <c r="B69" s="196" t="s">
        <v>302</v>
      </c>
      <c r="C69" s="191" t="s">
        <v>205</v>
      </c>
      <c r="D69" s="192"/>
      <c r="E69" s="96"/>
      <c r="F69" s="97"/>
      <c r="G69" s="147" t="s">
        <v>138</v>
      </c>
      <c r="H69" s="148" t="s">
        <v>219</v>
      </c>
      <c r="I69" s="324" t="s">
        <v>317</v>
      </c>
      <c r="J69" s="325"/>
      <c r="K69" s="325"/>
      <c r="L69" s="325"/>
      <c r="M69" s="325"/>
      <c r="N69" s="325"/>
      <c r="O69" s="167"/>
      <c r="P69" s="296" t="str">
        <f>IF(G69="■","構造計算","")</f>
        <v/>
      </c>
      <c r="Q69" s="102"/>
      <c r="R69" s="150" t="s">
        <v>256</v>
      </c>
      <c r="S69" s="7"/>
    </row>
    <row r="70" spans="2:20" x14ac:dyDescent="0.3">
      <c r="B70" s="89"/>
      <c r="C70" s="93"/>
      <c r="D70" s="192"/>
      <c r="E70" s="96"/>
      <c r="F70" s="97"/>
      <c r="G70" s="209" t="s">
        <v>333</v>
      </c>
      <c r="H70" s="169" t="s">
        <v>216</v>
      </c>
      <c r="I70" s="330" t="s">
        <v>56</v>
      </c>
      <c r="J70" s="331"/>
      <c r="K70" s="331"/>
      <c r="L70" s="331"/>
      <c r="M70" s="331"/>
      <c r="N70" s="331"/>
      <c r="O70" s="92"/>
      <c r="P70" s="281"/>
      <c r="Q70" s="153"/>
      <c r="R70" s="354" t="s">
        <v>256</v>
      </c>
      <c r="S70" s="7"/>
      <c r="T70" s="5" t="s">
        <v>243</v>
      </c>
    </row>
    <row r="71" spans="2:20" x14ac:dyDescent="0.3">
      <c r="B71" s="89"/>
      <c r="C71" s="93"/>
      <c r="D71" s="192"/>
      <c r="E71" s="96"/>
      <c r="F71" s="97"/>
      <c r="G71" s="140" t="s">
        <v>138</v>
      </c>
      <c r="H71" s="141" t="s">
        <v>229</v>
      </c>
      <c r="I71" s="332" t="s">
        <v>214</v>
      </c>
      <c r="J71" s="333"/>
      <c r="K71" s="333"/>
      <c r="L71" s="333"/>
      <c r="M71" s="333"/>
      <c r="N71" s="333"/>
      <c r="O71" s="92"/>
      <c r="P71" s="284"/>
      <c r="Q71" s="92"/>
      <c r="R71" s="355"/>
      <c r="S71" s="7"/>
      <c r="T71" s="5" t="s">
        <v>243</v>
      </c>
    </row>
    <row r="72" spans="2:20" ht="28.5" customHeight="1" x14ac:dyDescent="0.3">
      <c r="B72" s="89"/>
      <c r="C72" s="93"/>
      <c r="D72" s="192"/>
      <c r="E72" s="134"/>
      <c r="F72" s="97"/>
      <c r="G72" s="140" t="s">
        <v>138</v>
      </c>
      <c r="H72" s="136" t="s">
        <v>217</v>
      </c>
      <c r="I72" s="316" t="s">
        <v>215</v>
      </c>
      <c r="J72" s="317"/>
      <c r="K72" s="317"/>
      <c r="L72" s="317"/>
      <c r="M72" s="317"/>
      <c r="N72" s="317"/>
      <c r="O72" s="121"/>
      <c r="P72" s="272"/>
      <c r="Q72" s="121"/>
      <c r="R72" s="356"/>
      <c r="S72" s="7"/>
      <c r="T72" s="5" t="s">
        <v>243</v>
      </c>
    </row>
    <row r="73" spans="2:20" ht="28.5" customHeight="1" x14ac:dyDescent="0.3">
      <c r="B73" s="89"/>
      <c r="C73" s="93"/>
      <c r="D73" s="192"/>
      <c r="E73" s="175"/>
      <c r="F73" s="163"/>
      <c r="G73" s="147" t="s">
        <v>138</v>
      </c>
      <c r="H73" s="210" t="s">
        <v>220</v>
      </c>
      <c r="I73" s="324" t="s">
        <v>318</v>
      </c>
      <c r="J73" s="325"/>
      <c r="K73" s="325"/>
      <c r="L73" s="325"/>
      <c r="M73" s="325"/>
      <c r="N73" s="325"/>
      <c r="O73" s="149"/>
      <c r="P73" s="296" t="str">
        <f>IF(G73="■","構造計算","")</f>
        <v/>
      </c>
      <c r="Q73" s="102"/>
      <c r="R73" s="150"/>
      <c r="S73" s="7"/>
    </row>
    <row r="74" spans="2:20" x14ac:dyDescent="0.3">
      <c r="B74" s="89"/>
      <c r="C74" s="93"/>
      <c r="D74" s="192"/>
      <c r="E74" s="96" t="s">
        <v>148</v>
      </c>
      <c r="F74" s="97"/>
      <c r="G74" s="143" t="s">
        <v>333</v>
      </c>
      <c r="H74" s="169" t="s">
        <v>57</v>
      </c>
      <c r="I74" s="330" t="s">
        <v>184</v>
      </c>
      <c r="J74" s="331"/>
      <c r="K74" s="331"/>
      <c r="L74" s="331"/>
      <c r="M74" s="331"/>
      <c r="N74" s="331"/>
      <c r="O74" s="92"/>
      <c r="P74" s="211" t="str">
        <f>IF(G74="■",IF(COUNTA(Q74:Q75)=0,"構造詳細図orたて枠図",""),"")</f>
        <v>構造詳細図orたて枠図</v>
      </c>
      <c r="Q74" s="142"/>
      <c r="R74" s="212" t="s">
        <v>256</v>
      </c>
      <c r="S74" s="7"/>
      <c r="T74" s="5" t="s">
        <v>311</v>
      </c>
    </row>
    <row r="75" spans="2:20" x14ac:dyDescent="0.3">
      <c r="B75" s="89"/>
      <c r="C75" s="93"/>
      <c r="D75" s="192"/>
      <c r="E75" s="96"/>
      <c r="F75" s="97"/>
      <c r="G75" s="140" t="s">
        <v>138</v>
      </c>
      <c r="H75" s="141" t="s">
        <v>230</v>
      </c>
      <c r="I75" s="316" t="s">
        <v>228</v>
      </c>
      <c r="J75" s="317"/>
      <c r="K75" s="317"/>
      <c r="L75" s="317"/>
      <c r="M75" s="317"/>
      <c r="N75" s="317"/>
      <c r="O75" s="92"/>
      <c r="P75" s="213" t="str">
        <f>IF(G75="■",IF(COUNTA(Q74:Q75)=0,"構造詳細図orたて枠図",""),"")</f>
        <v/>
      </c>
      <c r="Q75" s="137"/>
      <c r="R75" s="214"/>
      <c r="S75" s="7"/>
      <c r="T75" s="5" t="s">
        <v>311</v>
      </c>
    </row>
    <row r="76" spans="2:20" ht="28.5" customHeight="1" x14ac:dyDescent="0.3">
      <c r="B76" s="89"/>
      <c r="C76" s="93"/>
      <c r="D76" s="192"/>
      <c r="E76" s="162"/>
      <c r="F76" s="163"/>
      <c r="G76" s="147" t="s">
        <v>138</v>
      </c>
      <c r="H76" s="148" t="s">
        <v>221</v>
      </c>
      <c r="I76" s="324" t="s">
        <v>319</v>
      </c>
      <c r="J76" s="325"/>
      <c r="K76" s="325"/>
      <c r="L76" s="325"/>
      <c r="M76" s="325"/>
      <c r="N76" s="325"/>
      <c r="O76" s="167"/>
      <c r="P76" s="296" t="str">
        <f>IF(G76="■","構造計算","")</f>
        <v/>
      </c>
      <c r="Q76" s="153"/>
      <c r="R76" s="212" t="s">
        <v>256</v>
      </c>
      <c r="S76" s="7"/>
    </row>
    <row r="77" spans="2:20" x14ac:dyDescent="0.3">
      <c r="B77" s="89"/>
      <c r="C77" s="93"/>
      <c r="D77" s="192"/>
      <c r="E77" s="96" t="s">
        <v>149</v>
      </c>
      <c r="F77" s="97"/>
      <c r="G77" s="143" t="s">
        <v>333</v>
      </c>
      <c r="H77" s="144" t="s">
        <v>58</v>
      </c>
      <c r="I77" s="318" t="s">
        <v>231</v>
      </c>
      <c r="J77" s="319"/>
      <c r="K77" s="319"/>
      <c r="L77" s="319"/>
      <c r="M77" s="319"/>
      <c r="N77" s="319"/>
      <c r="O77" s="92"/>
      <c r="P77" s="211" t="str">
        <f>IF(G77="■","構造詳細図orたて枠図","")</f>
        <v>構造詳細図orたて枠図</v>
      </c>
      <c r="Q77" s="142"/>
      <c r="R77" s="212" t="s">
        <v>256</v>
      </c>
      <c r="S77" s="7"/>
      <c r="T77" s="5" t="s">
        <v>311</v>
      </c>
    </row>
    <row r="78" spans="2:20" x14ac:dyDescent="0.3">
      <c r="B78" s="89"/>
      <c r="C78" s="93"/>
      <c r="D78" s="192"/>
      <c r="E78" s="162"/>
      <c r="F78" s="163"/>
      <c r="G78" s="147" t="s">
        <v>138</v>
      </c>
      <c r="H78" s="165" t="s">
        <v>229</v>
      </c>
      <c r="I78" s="318" t="s">
        <v>195</v>
      </c>
      <c r="J78" s="319"/>
      <c r="K78" s="319"/>
      <c r="L78" s="319"/>
      <c r="M78" s="319"/>
      <c r="N78" s="319"/>
      <c r="O78" s="102"/>
      <c r="P78" s="294"/>
      <c r="Q78" s="102"/>
      <c r="R78" s="170" t="s">
        <v>138</v>
      </c>
      <c r="S78" s="7"/>
    </row>
    <row r="79" spans="2:20" x14ac:dyDescent="0.3">
      <c r="B79" s="89"/>
      <c r="C79" s="93"/>
      <c r="D79" s="192"/>
      <c r="E79" s="181" t="s">
        <v>150</v>
      </c>
      <c r="F79" s="174" t="s">
        <v>141</v>
      </c>
      <c r="G79" s="140" t="s">
        <v>333</v>
      </c>
      <c r="H79" s="141" t="s">
        <v>59</v>
      </c>
      <c r="I79" s="318" t="s">
        <v>326</v>
      </c>
      <c r="J79" s="319"/>
      <c r="K79" s="319"/>
      <c r="L79" s="319"/>
      <c r="M79" s="319"/>
      <c r="N79" s="319"/>
      <c r="O79" s="92"/>
      <c r="P79" s="211" t="str">
        <f>IF(G79="■","構造詳細図orたて枠図","")</f>
        <v>構造詳細図orたて枠図</v>
      </c>
      <c r="Q79" s="215"/>
      <c r="R79" s="212" t="s">
        <v>256</v>
      </c>
      <c r="S79" s="9"/>
      <c r="T79" s="5" t="s">
        <v>311</v>
      </c>
    </row>
    <row r="80" spans="2:20" x14ac:dyDescent="0.3">
      <c r="B80" s="89"/>
      <c r="C80" s="93"/>
      <c r="D80" s="192"/>
      <c r="E80" s="181"/>
      <c r="F80" s="174" t="s">
        <v>142</v>
      </c>
      <c r="G80" s="140" t="s">
        <v>138</v>
      </c>
      <c r="H80" s="141"/>
      <c r="I80" s="318" t="s">
        <v>60</v>
      </c>
      <c r="J80" s="319"/>
      <c r="K80" s="319"/>
      <c r="L80" s="319"/>
      <c r="M80" s="319"/>
      <c r="N80" s="319"/>
      <c r="O80" s="153"/>
      <c r="P80" s="211" t="str">
        <f>IF(G80="■","構造詳細図orたて枠図","")</f>
        <v/>
      </c>
      <c r="Q80" s="215"/>
      <c r="R80" s="212" t="s">
        <v>256</v>
      </c>
      <c r="S80" s="7"/>
      <c r="T80" s="5" t="s">
        <v>311</v>
      </c>
    </row>
    <row r="81" spans="2:20" x14ac:dyDescent="0.3">
      <c r="B81" s="89"/>
      <c r="C81" s="93"/>
      <c r="D81" s="192"/>
      <c r="E81" s="181"/>
      <c r="F81" s="174" t="s">
        <v>157</v>
      </c>
      <c r="G81" s="135" t="s">
        <v>138</v>
      </c>
      <c r="H81" s="136"/>
      <c r="I81" s="100" t="s">
        <v>331</v>
      </c>
      <c r="J81" s="216"/>
      <c r="K81" s="216"/>
      <c r="L81" s="216" t="s">
        <v>299</v>
      </c>
      <c r="M81" s="216"/>
      <c r="N81" s="101"/>
      <c r="O81" s="102" t="s">
        <v>298</v>
      </c>
      <c r="P81" s="109"/>
      <c r="Q81" s="153"/>
      <c r="R81" s="212" t="s">
        <v>256</v>
      </c>
      <c r="S81" s="7"/>
    </row>
    <row r="82" spans="2:20" ht="28.5" customHeight="1" x14ac:dyDescent="0.3">
      <c r="B82" s="89"/>
      <c r="C82" s="93"/>
      <c r="D82" s="192"/>
      <c r="E82" s="217"/>
      <c r="F82" s="176"/>
      <c r="G82" s="147" t="s">
        <v>138</v>
      </c>
      <c r="H82" s="148" t="s">
        <v>278</v>
      </c>
      <c r="I82" s="324" t="s">
        <v>320</v>
      </c>
      <c r="J82" s="325"/>
      <c r="K82" s="325"/>
      <c r="L82" s="325"/>
      <c r="M82" s="325"/>
      <c r="N82" s="325"/>
      <c r="O82" s="167"/>
      <c r="P82" s="296" t="str">
        <f>IF(G82="■","構造計算","")</f>
        <v/>
      </c>
      <c r="Q82" s="153"/>
      <c r="R82" s="212" t="s">
        <v>256</v>
      </c>
      <c r="S82" s="7"/>
    </row>
    <row r="83" spans="2:20" ht="28.5" customHeight="1" x14ac:dyDescent="0.3">
      <c r="B83" s="89"/>
      <c r="C83" s="93"/>
      <c r="D83" s="192"/>
      <c r="E83" s="218" t="s">
        <v>151</v>
      </c>
      <c r="F83" s="187"/>
      <c r="G83" s="147" t="s">
        <v>333</v>
      </c>
      <c r="H83" s="165" t="s">
        <v>61</v>
      </c>
      <c r="I83" s="318" t="s">
        <v>63</v>
      </c>
      <c r="J83" s="319"/>
      <c r="K83" s="319"/>
      <c r="L83" s="319"/>
      <c r="M83" s="319"/>
      <c r="N83" s="319"/>
      <c r="O83" s="102"/>
      <c r="P83" s="293" t="str">
        <f>IF(G83="■","接合金物納まり図","")</f>
        <v>接合金物納まり図</v>
      </c>
      <c r="Q83" s="215"/>
      <c r="R83" s="212" t="s">
        <v>256</v>
      </c>
      <c r="S83" s="9"/>
      <c r="T83" s="5" t="s">
        <v>238</v>
      </c>
    </row>
    <row r="84" spans="2:20" x14ac:dyDescent="0.3">
      <c r="B84" s="89"/>
      <c r="C84" s="93"/>
      <c r="D84" s="192"/>
      <c r="E84" s="217"/>
      <c r="F84" s="174"/>
      <c r="G84" s="147" t="s">
        <v>138</v>
      </c>
      <c r="H84" s="148" t="s">
        <v>277</v>
      </c>
      <c r="I84" s="324" t="s">
        <v>321</v>
      </c>
      <c r="J84" s="325"/>
      <c r="K84" s="325"/>
      <c r="L84" s="325"/>
      <c r="M84" s="325"/>
      <c r="N84" s="325"/>
      <c r="O84" s="219"/>
      <c r="P84" s="220"/>
      <c r="Q84" s="221"/>
      <c r="R84" s="212" t="s">
        <v>256</v>
      </c>
      <c r="S84" s="9"/>
    </row>
    <row r="85" spans="2:20" x14ac:dyDescent="0.3">
      <c r="B85" s="89"/>
      <c r="C85" s="93"/>
      <c r="D85" s="192"/>
      <c r="E85" s="96" t="s">
        <v>153</v>
      </c>
      <c r="F85" s="139"/>
      <c r="G85" s="168" t="s">
        <v>333</v>
      </c>
      <c r="H85" s="144" t="s">
        <v>62</v>
      </c>
      <c r="I85" s="330" t="s">
        <v>227</v>
      </c>
      <c r="J85" s="331"/>
      <c r="K85" s="331"/>
      <c r="L85" s="331"/>
      <c r="M85" s="331"/>
      <c r="N85" s="331"/>
      <c r="O85" s="153"/>
      <c r="P85" s="211" t="str">
        <f>IF(G85="■",IF(COUNTA(Q85:Q86)=0,"構造詳細図orたて枠図",""),"")</f>
        <v>構造詳細図orたて枠図</v>
      </c>
      <c r="Q85" s="142"/>
      <c r="R85" s="212" t="s">
        <v>256</v>
      </c>
      <c r="S85" s="7"/>
      <c r="T85" s="5" t="s">
        <v>311</v>
      </c>
    </row>
    <row r="86" spans="2:20" ht="42" customHeight="1" x14ac:dyDescent="0.3">
      <c r="B86" s="89"/>
      <c r="C86" s="93"/>
      <c r="D86" s="192"/>
      <c r="E86" s="96"/>
      <c r="F86" s="97"/>
      <c r="G86" s="135" t="s">
        <v>138</v>
      </c>
      <c r="H86" s="141" t="s">
        <v>229</v>
      </c>
      <c r="I86" s="316" t="s">
        <v>196</v>
      </c>
      <c r="J86" s="317"/>
      <c r="K86" s="317"/>
      <c r="L86" s="317"/>
      <c r="M86" s="317"/>
      <c r="N86" s="317"/>
      <c r="O86" s="121"/>
      <c r="P86" s="213" t="str">
        <f>IF(G86="■",IF(COUNTA(Q85:Q86)=0,"構造詳細図orたて枠図",""),"")</f>
        <v/>
      </c>
      <c r="Q86" s="222"/>
      <c r="R86" s="214"/>
      <c r="S86" s="9"/>
      <c r="T86" s="5" t="s">
        <v>311</v>
      </c>
    </row>
    <row r="87" spans="2:20" ht="28.5" customHeight="1" x14ac:dyDescent="0.3">
      <c r="B87" s="89"/>
      <c r="C87" s="93"/>
      <c r="D87" s="192"/>
      <c r="E87" s="162"/>
      <c r="F87" s="163"/>
      <c r="G87" s="135" t="s">
        <v>138</v>
      </c>
      <c r="H87" s="148" t="s">
        <v>222</v>
      </c>
      <c r="I87" s="324" t="s">
        <v>322</v>
      </c>
      <c r="J87" s="325"/>
      <c r="K87" s="325"/>
      <c r="L87" s="325"/>
      <c r="M87" s="325"/>
      <c r="N87" s="325"/>
      <c r="O87" s="149"/>
      <c r="P87" s="296" t="str">
        <f>IF(G87="■","構造計算","")</f>
        <v/>
      </c>
      <c r="Q87" s="153"/>
      <c r="R87" s="212" t="s">
        <v>256</v>
      </c>
      <c r="S87" s="7"/>
    </row>
    <row r="88" spans="2:20" x14ac:dyDescent="0.3">
      <c r="B88" s="89"/>
      <c r="C88" s="93"/>
      <c r="D88" s="192"/>
      <c r="E88" s="96" t="s">
        <v>159</v>
      </c>
      <c r="F88" s="97"/>
      <c r="G88" s="143" t="s">
        <v>333</v>
      </c>
      <c r="H88" s="144" t="s">
        <v>197</v>
      </c>
      <c r="I88" s="318" t="s">
        <v>198</v>
      </c>
      <c r="J88" s="319"/>
      <c r="K88" s="319"/>
      <c r="L88" s="319"/>
      <c r="M88" s="319"/>
      <c r="N88" s="319"/>
      <c r="O88" s="92"/>
      <c r="P88" s="275"/>
      <c r="Q88" s="153"/>
      <c r="R88" s="212" t="s">
        <v>256</v>
      </c>
      <c r="S88" s="7"/>
      <c r="T88" s="5" t="s">
        <v>243</v>
      </c>
    </row>
    <row r="89" spans="2:20" ht="28.5" customHeight="1" x14ac:dyDescent="0.3">
      <c r="B89" s="89"/>
      <c r="C89" s="93"/>
      <c r="D89" s="192"/>
      <c r="E89" s="162"/>
      <c r="F89" s="163"/>
      <c r="G89" s="147" t="s">
        <v>138</v>
      </c>
      <c r="H89" s="148" t="s">
        <v>223</v>
      </c>
      <c r="I89" s="324" t="s">
        <v>323</v>
      </c>
      <c r="J89" s="325"/>
      <c r="K89" s="325"/>
      <c r="L89" s="325"/>
      <c r="M89" s="325"/>
      <c r="N89" s="325"/>
      <c r="O89" s="167"/>
      <c r="P89" s="296" t="str">
        <f>IF(G89="■","構造計算","")</f>
        <v/>
      </c>
      <c r="Q89" s="153"/>
      <c r="R89" s="212" t="s">
        <v>256</v>
      </c>
      <c r="S89" s="7"/>
    </row>
    <row r="90" spans="2:20" ht="28.5" customHeight="1" x14ac:dyDescent="0.3">
      <c r="B90" s="89"/>
      <c r="C90" s="93"/>
      <c r="D90" s="192"/>
      <c r="E90" s="181" t="s">
        <v>160</v>
      </c>
      <c r="F90" s="174"/>
      <c r="G90" s="140" t="s">
        <v>333</v>
      </c>
      <c r="H90" s="141" t="s">
        <v>64</v>
      </c>
      <c r="I90" s="330" t="s">
        <v>65</v>
      </c>
      <c r="J90" s="331"/>
      <c r="K90" s="331"/>
      <c r="L90" s="331"/>
      <c r="M90" s="331"/>
      <c r="N90" s="331"/>
      <c r="O90" s="92"/>
      <c r="P90" s="211" t="str">
        <f>IF(G90="■","構造詳細図orたて枠図","")</f>
        <v>構造詳細図orたて枠図</v>
      </c>
      <c r="Q90" s="215"/>
      <c r="R90" s="223" t="s">
        <v>256</v>
      </c>
      <c r="S90" s="9"/>
      <c r="T90" s="5" t="s">
        <v>311</v>
      </c>
    </row>
    <row r="91" spans="2:20" x14ac:dyDescent="0.3">
      <c r="B91" s="89"/>
      <c r="C91" s="93"/>
      <c r="D91" s="192"/>
      <c r="E91" s="217"/>
      <c r="F91" s="174"/>
      <c r="G91" s="140" t="s">
        <v>138</v>
      </c>
      <c r="H91" s="141" t="s">
        <v>229</v>
      </c>
      <c r="I91" s="316" t="s">
        <v>66</v>
      </c>
      <c r="J91" s="317"/>
      <c r="K91" s="317"/>
      <c r="L91" s="317"/>
      <c r="M91" s="317"/>
      <c r="N91" s="317"/>
      <c r="O91" s="121"/>
      <c r="P91" s="213" t="str">
        <f>IF(G91="■","構造詳細図orたて枠図","")</f>
        <v/>
      </c>
      <c r="Q91" s="121"/>
      <c r="R91" s="208" t="s">
        <v>256</v>
      </c>
      <c r="S91" s="7"/>
    </row>
    <row r="92" spans="2:20" x14ac:dyDescent="0.3">
      <c r="B92" s="89"/>
      <c r="C92" s="93"/>
      <c r="D92" s="192"/>
      <c r="E92" s="224" t="s">
        <v>161</v>
      </c>
      <c r="F92" s="225"/>
      <c r="G92" s="147" t="s">
        <v>138</v>
      </c>
      <c r="H92" s="165" t="s">
        <v>67</v>
      </c>
      <c r="I92" s="318" t="s">
        <v>68</v>
      </c>
      <c r="J92" s="319"/>
      <c r="K92" s="319"/>
      <c r="L92" s="319"/>
      <c r="M92" s="319"/>
      <c r="N92" s="319"/>
      <c r="O92" s="121"/>
      <c r="P92" s="294"/>
      <c r="Q92" s="102"/>
      <c r="R92" s="150"/>
      <c r="S92" s="7"/>
    </row>
    <row r="93" spans="2:20" x14ac:dyDescent="0.3">
      <c r="B93" s="89"/>
      <c r="C93" s="93"/>
      <c r="D93" s="192"/>
      <c r="E93" s="96" t="s">
        <v>162</v>
      </c>
      <c r="F93" s="97"/>
      <c r="G93" s="143" t="s">
        <v>333</v>
      </c>
      <c r="H93" s="144" t="s">
        <v>69</v>
      </c>
      <c r="I93" s="318" t="s">
        <v>163</v>
      </c>
      <c r="J93" s="319"/>
      <c r="K93" s="319"/>
      <c r="L93" s="319"/>
      <c r="M93" s="319"/>
      <c r="N93" s="319"/>
      <c r="O93" s="173"/>
      <c r="P93" s="211" t="str">
        <f>IF(G93="■","構造詳細図orたて枠図","")</f>
        <v>構造詳細図orたて枠図</v>
      </c>
      <c r="Q93" s="142"/>
      <c r="R93" s="212" t="s">
        <v>256</v>
      </c>
      <c r="S93" s="7"/>
      <c r="T93" s="5" t="s">
        <v>311</v>
      </c>
    </row>
    <row r="94" spans="2:20" ht="28.5" customHeight="1" x14ac:dyDescent="0.3">
      <c r="B94" s="89"/>
      <c r="C94" s="93"/>
      <c r="D94" s="192"/>
      <c r="E94" s="162"/>
      <c r="F94" s="163"/>
      <c r="G94" s="147" t="s">
        <v>138</v>
      </c>
      <c r="H94" s="148" t="s">
        <v>229</v>
      </c>
      <c r="I94" s="324" t="s">
        <v>324</v>
      </c>
      <c r="J94" s="325"/>
      <c r="K94" s="325"/>
      <c r="L94" s="325"/>
      <c r="M94" s="325"/>
      <c r="N94" s="325"/>
      <c r="O94" s="167"/>
      <c r="P94" s="296" t="str">
        <f>IF(G94="■","構造計算","")</f>
        <v/>
      </c>
      <c r="Q94" s="153"/>
      <c r="R94" s="212" t="s">
        <v>256</v>
      </c>
      <c r="S94" s="7"/>
    </row>
    <row r="95" spans="2:20" x14ac:dyDescent="0.3">
      <c r="B95" s="89"/>
      <c r="C95" s="93"/>
      <c r="D95" s="192"/>
      <c r="E95" s="96" t="s">
        <v>165</v>
      </c>
      <c r="F95" s="97"/>
      <c r="G95" s="143" t="s">
        <v>138</v>
      </c>
      <c r="H95" s="144" t="s">
        <v>70</v>
      </c>
      <c r="I95" s="330" t="s">
        <v>71</v>
      </c>
      <c r="J95" s="331"/>
      <c r="K95" s="331"/>
      <c r="L95" s="331"/>
      <c r="M95" s="331"/>
      <c r="N95" s="331"/>
      <c r="O95" s="92"/>
      <c r="P95" s="211" t="str">
        <f>IF(G95="■",IF(COUNTA(Q95:Q96)=0,"構造詳細図orたて枠図",""),"")</f>
        <v/>
      </c>
      <c r="Q95" s="153"/>
      <c r="R95" s="212" t="s">
        <v>256</v>
      </c>
      <c r="S95" s="7"/>
      <c r="T95" s="5" t="s">
        <v>311</v>
      </c>
    </row>
    <row r="96" spans="2:20" ht="28.5" customHeight="1" x14ac:dyDescent="0.3">
      <c r="B96" s="89"/>
      <c r="C96" s="51"/>
      <c r="D96" s="198"/>
      <c r="E96" s="44"/>
      <c r="F96" s="45"/>
      <c r="G96" s="189" t="s">
        <v>138</v>
      </c>
      <c r="H96" s="157" t="s">
        <v>229</v>
      </c>
      <c r="I96" s="334" t="s">
        <v>164</v>
      </c>
      <c r="J96" s="335"/>
      <c r="K96" s="335"/>
      <c r="L96" s="335"/>
      <c r="M96" s="335"/>
      <c r="N96" s="335"/>
      <c r="O96" s="50"/>
      <c r="P96" s="226" t="str">
        <f>IF(G96="■",IF(COUNTA(Q95:Q96)=0,"構造詳細図orたて枠図",""),"")</f>
        <v/>
      </c>
      <c r="Q96" s="50"/>
      <c r="R96" s="227"/>
      <c r="S96" s="7"/>
      <c r="T96" s="5" t="s">
        <v>311</v>
      </c>
    </row>
    <row r="97" spans="2:20" ht="28.5" customHeight="1" x14ac:dyDescent="0.3">
      <c r="B97" s="89"/>
      <c r="C97" s="228" t="s">
        <v>72</v>
      </c>
      <c r="D97" s="229" t="s">
        <v>74</v>
      </c>
      <c r="E97" s="230"/>
      <c r="F97" s="231"/>
      <c r="G97" s="232" t="s">
        <v>333</v>
      </c>
      <c r="H97" s="233" t="s">
        <v>166</v>
      </c>
      <c r="I97" s="315" t="s">
        <v>73</v>
      </c>
      <c r="J97" s="312"/>
      <c r="K97" s="312"/>
      <c r="L97" s="312"/>
      <c r="M97" s="312"/>
      <c r="N97" s="312"/>
      <c r="O97" s="50"/>
      <c r="P97" s="282" t="str">
        <f t="shared" ref="P97" si="6">IF(G97="■","構造詳細図","")</f>
        <v>構造詳細図</v>
      </c>
      <c r="Q97" s="234"/>
      <c r="R97" s="235" t="s">
        <v>256</v>
      </c>
      <c r="S97" s="9"/>
      <c r="T97" s="5" t="s">
        <v>312</v>
      </c>
    </row>
    <row r="98" spans="2:20" ht="28.5" customHeight="1" x14ac:dyDescent="0.3">
      <c r="B98" s="89"/>
      <c r="C98" s="40" t="s">
        <v>75</v>
      </c>
      <c r="D98" s="160" t="s">
        <v>167</v>
      </c>
      <c r="E98" s="32" t="s">
        <v>140</v>
      </c>
      <c r="F98" s="33"/>
      <c r="G98" s="34" t="s">
        <v>333</v>
      </c>
      <c r="H98" s="35" t="s">
        <v>76</v>
      </c>
      <c r="I98" s="336" t="s">
        <v>263</v>
      </c>
      <c r="J98" s="337"/>
      <c r="K98" s="337"/>
      <c r="L98" s="337"/>
      <c r="M98" s="337"/>
      <c r="N98" s="337"/>
      <c r="O98" s="92"/>
      <c r="P98" s="295" t="str">
        <f>IF(G98="■",IF(COUNTA(Q98:Q99)=0,"構造詳細図or伏図",""),"")</f>
        <v>構造詳細図or伏図</v>
      </c>
      <c r="Q98" s="122"/>
      <c r="R98" s="166" t="s">
        <v>256</v>
      </c>
      <c r="S98" s="7"/>
      <c r="T98" s="5" t="s">
        <v>313</v>
      </c>
    </row>
    <row r="99" spans="2:20" ht="28.5" customHeight="1" x14ac:dyDescent="0.3">
      <c r="B99" s="89"/>
      <c r="C99" s="191" t="s">
        <v>205</v>
      </c>
      <c r="D99" s="151"/>
      <c r="E99" s="162"/>
      <c r="F99" s="163"/>
      <c r="G99" s="135" t="s">
        <v>333</v>
      </c>
      <c r="H99" s="136" t="s">
        <v>199</v>
      </c>
      <c r="I99" s="316" t="s">
        <v>168</v>
      </c>
      <c r="J99" s="317"/>
      <c r="K99" s="317"/>
      <c r="L99" s="317"/>
      <c r="M99" s="317"/>
      <c r="N99" s="317"/>
      <c r="O99" s="121"/>
      <c r="P99" s="286" t="str">
        <f>IF(G99="■",IF(COUNTA(Q98:Q99)=0,"構造詳細図or伏図",""),"")</f>
        <v>構造詳細図or伏図</v>
      </c>
      <c r="Q99" s="222"/>
      <c r="R99" s="236" t="s">
        <v>256</v>
      </c>
      <c r="S99" s="9"/>
      <c r="T99" s="5" t="s">
        <v>313</v>
      </c>
    </row>
    <row r="100" spans="2:20" x14ac:dyDescent="0.3">
      <c r="B100" s="89"/>
      <c r="C100" s="93"/>
      <c r="D100" s="151"/>
      <c r="E100" s="96" t="s">
        <v>143</v>
      </c>
      <c r="F100" s="97"/>
      <c r="G100" s="143" t="s">
        <v>333</v>
      </c>
      <c r="H100" s="144" t="s">
        <v>77</v>
      </c>
      <c r="I100" s="318" t="s">
        <v>39</v>
      </c>
      <c r="J100" s="319"/>
      <c r="K100" s="319"/>
      <c r="L100" s="319"/>
      <c r="M100" s="319"/>
      <c r="N100" s="319"/>
      <c r="O100" s="92"/>
      <c r="P100" s="285" t="str">
        <f t="shared" ref="P100:P104" si="7">IF(G100="■","構造詳細図or伏図","")</f>
        <v>構造詳細図or伏図</v>
      </c>
      <c r="Q100" s="142"/>
      <c r="R100" s="212" t="s">
        <v>256</v>
      </c>
      <c r="S100" s="7"/>
      <c r="T100" s="5" t="s">
        <v>313</v>
      </c>
    </row>
    <row r="101" spans="2:20" x14ac:dyDescent="0.3">
      <c r="B101" s="89"/>
      <c r="C101" s="93"/>
      <c r="D101" s="151"/>
      <c r="E101" s="162"/>
      <c r="F101" s="163"/>
      <c r="G101" s="147" t="s">
        <v>138</v>
      </c>
      <c r="H101" s="99"/>
      <c r="I101" s="318" t="s">
        <v>257</v>
      </c>
      <c r="J101" s="319"/>
      <c r="K101" s="319"/>
      <c r="L101" s="319"/>
      <c r="M101" s="319"/>
      <c r="N101" s="319"/>
      <c r="O101" s="102"/>
      <c r="P101" s="293"/>
      <c r="Q101" s="102"/>
      <c r="R101" s="170" t="s">
        <v>138</v>
      </c>
      <c r="S101" s="7"/>
    </row>
    <row r="102" spans="2:20" x14ac:dyDescent="0.3">
      <c r="B102" s="89"/>
      <c r="C102" s="93"/>
      <c r="D102" s="151"/>
      <c r="E102" s="96" t="s">
        <v>144</v>
      </c>
      <c r="F102" s="97"/>
      <c r="G102" s="143" t="s">
        <v>333</v>
      </c>
      <c r="H102" s="144" t="s">
        <v>79</v>
      </c>
      <c r="I102" s="330" t="s">
        <v>169</v>
      </c>
      <c r="J102" s="331"/>
      <c r="K102" s="331"/>
      <c r="L102" s="331"/>
      <c r="M102" s="331"/>
      <c r="N102" s="331"/>
      <c r="O102" s="92"/>
      <c r="P102" s="285" t="str">
        <f>IF(G102="■",IF(COUNTA(Q102:Q103)=0,"構造詳細図or伏図",""),"")</f>
        <v>構造詳細図or伏図</v>
      </c>
      <c r="Q102" s="142"/>
      <c r="R102" s="212" t="s">
        <v>256</v>
      </c>
      <c r="S102" s="7"/>
      <c r="T102" s="5" t="s">
        <v>313</v>
      </c>
    </row>
    <row r="103" spans="2:20" x14ac:dyDescent="0.3">
      <c r="B103" s="89"/>
      <c r="C103" s="93"/>
      <c r="D103" s="151"/>
      <c r="E103" s="162"/>
      <c r="F103" s="163"/>
      <c r="G103" s="116" t="s">
        <v>138</v>
      </c>
      <c r="H103" s="117"/>
      <c r="I103" s="316" t="s">
        <v>170</v>
      </c>
      <c r="J103" s="317"/>
      <c r="K103" s="317"/>
      <c r="L103" s="317"/>
      <c r="M103" s="317"/>
      <c r="N103" s="317"/>
      <c r="O103" s="121"/>
      <c r="P103" s="286" t="str">
        <f>IF(G103="■",IF(COUNTA(Q102:Q103)=0,"構造詳細図or伏図",""),"")</f>
        <v/>
      </c>
      <c r="Q103" s="121"/>
      <c r="R103" s="214" t="s">
        <v>256</v>
      </c>
      <c r="S103" s="7"/>
      <c r="T103" s="5" t="s">
        <v>313</v>
      </c>
    </row>
    <row r="104" spans="2:20" x14ac:dyDescent="0.3">
      <c r="B104" s="89"/>
      <c r="C104" s="93"/>
      <c r="D104" s="151"/>
      <c r="E104" s="171" t="s">
        <v>146</v>
      </c>
      <c r="F104" s="172"/>
      <c r="G104" s="98" t="s">
        <v>138</v>
      </c>
      <c r="H104" s="99" t="s">
        <v>171</v>
      </c>
      <c r="I104" s="318" t="s">
        <v>171</v>
      </c>
      <c r="J104" s="319"/>
      <c r="K104" s="319"/>
      <c r="L104" s="319"/>
      <c r="M104" s="319"/>
      <c r="N104" s="319"/>
      <c r="O104" s="102"/>
      <c r="P104" s="293" t="str">
        <f t="shared" si="7"/>
        <v/>
      </c>
      <c r="Q104" s="153"/>
      <c r="R104" s="212" t="s">
        <v>256</v>
      </c>
      <c r="S104" s="7"/>
      <c r="T104" s="5" t="s">
        <v>313</v>
      </c>
    </row>
    <row r="105" spans="2:20" x14ac:dyDescent="0.3">
      <c r="B105" s="89"/>
      <c r="C105" s="93"/>
      <c r="D105" s="151"/>
      <c r="E105" s="96" t="s">
        <v>147</v>
      </c>
      <c r="F105" s="97"/>
      <c r="G105" s="143" t="s">
        <v>333</v>
      </c>
      <c r="H105" s="144" t="s">
        <v>78</v>
      </c>
      <c r="I105" s="330" t="s">
        <v>80</v>
      </c>
      <c r="J105" s="331"/>
      <c r="K105" s="331"/>
      <c r="L105" s="331"/>
      <c r="M105" s="331"/>
      <c r="N105" s="331"/>
      <c r="O105" s="92"/>
      <c r="P105" s="285" t="str">
        <f>IF(G105="■",IF(COUNTA(Q105:Q107)=0,"構造詳細図or伏図",""),"")</f>
        <v>構造詳細図or伏図</v>
      </c>
      <c r="Q105" s="142"/>
      <c r="R105" s="212" t="s">
        <v>256</v>
      </c>
      <c r="S105" s="7"/>
      <c r="T105" s="5" t="s">
        <v>313</v>
      </c>
    </row>
    <row r="106" spans="2:20" ht="28.5" customHeight="1" x14ac:dyDescent="0.3">
      <c r="B106" s="89"/>
      <c r="C106" s="93"/>
      <c r="D106" s="151"/>
      <c r="E106" s="96"/>
      <c r="F106" s="174" t="s">
        <v>141</v>
      </c>
      <c r="G106" s="140" t="s">
        <v>138</v>
      </c>
      <c r="H106" s="141" t="s">
        <v>229</v>
      </c>
      <c r="I106" s="332" t="s">
        <v>232</v>
      </c>
      <c r="J106" s="333"/>
      <c r="K106" s="333"/>
      <c r="L106" s="333"/>
      <c r="M106" s="333"/>
      <c r="N106" s="333"/>
      <c r="O106" s="92"/>
      <c r="P106" s="295" t="str">
        <f>IF(G106="■",IF(COUNTA(Q105:Q107)=0,"構造詳細図or伏図",""),"")</f>
        <v/>
      </c>
      <c r="Q106" s="92"/>
      <c r="R106" s="166" t="s">
        <v>256</v>
      </c>
      <c r="S106" s="7"/>
      <c r="T106" s="5" t="s">
        <v>313</v>
      </c>
    </row>
    <row r="107" spans="2:20" ht="28.5" customHeight="1" x14ac:dyDescent="0.3">
      <c r="B107" s="89"/>
      <c r="C107" s="93"/>
      <c r="D107" s="151"/>
      <c r="E107" s="162"/>
      <c r="F107" s="176" t="s">
        <v>142</v>
      </c>
      <c r="G107" s="135" t="s">
        <v>138</v>
      </c>
      <c r="H107" s="136" t="s">
        <v>229</v>
      </c>
      <c r="I107" s="316" t="s">
        <v>233</v>
      </c>
      <c r="J107" s="317"/>
      <c r="K107" s="317"/>
      <c r="L107" s="317"/>
      <c r="M107" s="317"/>
      <c r="N107" s="317"/>
      <c r="O107" s="121"/>
      <c r="P107" s="286" t="str">
        <f>IF(G107="■",IF(COUNTA(Q105:Q107)=0,"構造詳細図or伏図",""),"")</f>
        <v/>
      </c>
      <c r="Q107" s="121"/>
      <c r="R107" s="208" t="s">
        <v>256</v>
      </c>
      <c r="S107" s="7"/>
      <c r="T107" s="5" t="s">
        <v>313</v>
      </c>
    </row>
    <row r="108" spans="2:20" x14ac:dyDescent="0.3">
      <c r="B108" s="89"/>
      <c r="C108" s="93"/>
      <c r="D108" s="151"/>
      <c r="E108" s="96" t="s">
        <v>148</v>
      </c>
      <c r="F108" s="97"/>
      <c r="G108" s="143" t="s">
        <v>333</v>
      </c>
      <c r="H108" s="144" t="s">
        <v>81</v>
      </c>
      <c r="I108" s="330" t="s">
        <v>82</v>
      </c>
      <c r="J108" s="331"/>
      <c r="K108" s="331"/>
      <c r="L108" s="331"/>
      <c r="M108" s="331"/>
      <c r="N108" s="331"/>
      <c r="O108" s="92"/>
      <c r="P108" s="285" t="str">
        <f>IF(G108="■",IF(COUNTA(Q108:Q109)=0,"構造詳細図or伏図",""),"")</f>
        <v>構造詳細図or伏図</v>
      </c>
      <c r="Q108" s="142"/>
      <c r="R108" s="212" t="s">
        <v>256</v>
      </c>
      <c r="S108" s="7"/>
      <c r="T108" s="5" t="s">
        <v>313</v>
      </c>
    </row>
    <row r="109" spans="2:20" x14ac:dyDescent="0.3">
      <c r="B109" s="89"/>
      <c r="C109" s="93"/>
      <c r="D109" s="151"/>
      <c r="E109" s="162"/>
      <c r="F109" s="163"/>
      <c r="G109" s="116" t="s">
        <v>138</v>
      </c>
      <c r="H109" s="117"/>
      <c r="I109" s="316" t="s">
        <v>172</v>
      </c>
      <c r="J109" s="317"/>
      <c r="K109" s="317"/>
      <c r="L109" s="317"/>
      <c r="M109" s="317"/>
      <c r="N109" s="317"/>
      <c r="O109" s="121"/>
      <c r="P109" s="286" t="str">
        <f>IF(G109="■",IF(COUNTA(Q108:Q109)=0,"構造詳細図or伏図",""),"")</f>
        <v/>
      </c>
      <c r="Q109" s="121"/>
      <c r="R109" s="208" t="s">
        <v>256</v>
      </c>
      <c r="S109" s="7"/>
      <c r="T109" s="5" t="s">
        <v>313</v>
      </c>
    </row>
    <row r="110" spans="2:20" x14ac:dyDescent="0.3">
      <c r="B110" s="89"/>
      <c r="C110" s="93"/>
      <c r="D110" s="151"/>
      <c r="E110" s="171" t="s">
        <v>149</v>
      </c>
      <c r="F110" s="172"/>
      <c r="G110" s="98" t="s">
        <v>333</v>
      </c>
      <c r="H110" s="99" t="s">
        <v>235</v>
      </c>
      <c r="I110" s="318" t="s">
        <v>234</v>
      </c>
      <c r="J110" s="319"/>
      <c r="K110" s="319"/>
      <c r="L110" s="319"/>
      <c r="M110" s="319"/>
      <c r="N110" s="319"/>
      <c r="O110" s="102"/>
      <c r="P110" s="275"/>
      <c r="Q110" s="153"/>
      <c r="R110" s="212" t="s">
        <v>256</v>
      </c>
      <c r="S110" s="7"/>
      <c r="T110" s="5" t="s">
        <v>243</v>
      </c>
    </row>
    <row r="111" spans="2:20" x14ac:dyDescent="0.3">
      <c r="B111" s="89"/>
      <c r="C111" s="93"/>
      <c r="D111" s="151"/>
      <c r="E111" s="171" t="s">
        <v>150</v>
      </c>
      <c r="F111" s="172"/>
      <c r="G111" s="98" t="s">
        <v>333</v>
      </c>
      <c r="H111" s="99" t="s">
        <v>83</v>
      </c>
      <c r="I111" s="318" t="s">
        <v>173</v>
      </c>
      <c r="J111" s="319"/>
      <c r="K111" s="319"/>
      <c r="L111" s="319"/>
      <c r="M111" s="319"/>
      <c r="N111" s="319"/>
      <c r="O111" s="164"/>
      <c r="P111" s="293" t="str">
        <f t="shared" ref="P111:P112" si="8">IF(G111="■","構造詳細図or伏図","")</f>
        <v>構造詳細図or伏図</v>
      </c>
      <c r="Q111" s="142"/>
      <c r="R111" s="212" t="s">
        <v>256</v>
      </c>
      <c r="S111" s="7"/>
      <c r="T111" s="5" t="s">
        <v>313</v>
      </c>
    </row>
    <row r="112" spans="2:20" x14ac:dyDescent="0.3">
      <c r="B112" s="89"/>
      <c r="C112" s="93"/>
      <c r="D112" s="151"/>
      <c r="E112" s="96" t="s">
        <v>151</v>
      </c>
      <c r="F112" s="97"/>
      <c r="G112" s="143" t="s">
        <v>333</v>
      </c>
      <c r="H112" s="144" t="s">
        <v>84</v>
      </c>
      <c r="I112" s="318" t="s">
        <v>85</v>
      </c>
      <c r="J112" s="319"/>
      <c r="K112" s="319"/>
      <c r="L112" s="319"/>
      <c r="M112" s="319"/>
      <c r="N112" s="319"/>
      <c r="O112" s="173"/>
      <c r="P112" s="285" t="str">
        <f t="shared" si="8"/>
        <v>構造詳細図or伏図</v>
      </c>
      <c r="Q112" s="142"/>
      <c r="R112" s="212" t="s">
        <v>256</v>
      </c>
      <c r="S112" s="7"/>
      <c r="T112" s="5" t="s">
        <v>313</v>
      </c>
    </row>
    <row r="113" spans="2:20" x14ac:dyDescent="0.3">
      <c r="B113" s="89"/>
      <c r="C113" s="93"/>
      <c r="D113" s="151"/>
      <c r="E113" s="96"/>
      <c r="F113" s="174" t="s">
        <v>141</v>
      </c>
      <c r="G113" s="147" t="s">
        <v>138</v>
      </c>
      <c r="H113" s="165" t="s">
        <v>252</v>
      </c>
      <c r="I113" s="318" t="s">
        <v>327</v>
      </c>
      <c r="J113" s="319"/>
      <c r="K113" s="319"/>
      <c r="L113" s="319"/>
      <c r="M113" s="319"/>
      <c r="N113" s="319"/>
      <c r="O113" s="102"/>
      <c r="P113" s="109"/>
      <c r="Q113" s="102"/>
      <c r="R113" s="212" t="s">
        <v>256</v>
      </c>
      <c r="S113" s="7"/>
    </row>
    <row r="114" spans="2:20" ht="28.5" customHeight="1" x14ac:dyDescent="0.3">
      <c r="B114" s="89"/>
      <c r="C114" s="93"/>
      <c r="D114" s="151"/>
      <c r="E114" s="175"/>
      <c r="F114" s="176" t="s">
        <v>142</v>
      </c>
      <c r="G114" s="135" t="s">
        <v>138</v>
      </c>
      <c r="H114" s="136" t="s">
        <v>248</v>
      </c>
      <c r="I114" s="318" t="s">
        <v>249</v>
      </c>
      <c r="J114" s="319"/>
      <c r="K114" s="319"/>
      <c r="L114" s="319"/>
      <c r="M114" s="319"/>
      <c r="N114" s="319"/>
      <c r="O114" s="102"/>
      <c r="P114" s="109"/>
      <c r="Q114" s="102"/>
      <c r="R114" s="237" t="s">
        <v>138</v>
      </c>
      <c r="S114" s="7"/>
    </row>
    <row r="115" spans="2:20" ht="28.5" customHeight="1" x14ac:dyDescent="0.3">
      <c r="B115" s="89"/>
      <c r="C115" s="93"/>
      <c r="D115" s="151"/>
      <c r="E115" s="186" t="s">
        <v>153</v>
      </c>
      <c r="F115" s="139"/>
      <c r="G115" s="140" t="s">
        <v>138</v>
      </c>
      <c r="H115" s="141" t="s">
        <v>174</v>
      </c>
      <c r="I115" s="330" t="s">
        <v>86</v>
      </c>
      <c r="J115" s="331"/>
      <c r="K115" s="331"/>
      <c r="L115" s="331"/>
      <c r="M115" s="331"/>
      <c r="N115" s="331"/>
      <c r="O115" s="92"/>
      <c r="P115" s="281"/>
      <c r="Q115" s="153"/>
      <c r="R115" s="212" t="s">
        <v>256</v>
      </c>
      <c r="S115" s="7"/>
      <c r="T115" s="5" t="s">
        <v>243</v>
      </c>
    </row>
    <row r="116" spans="2:20" x14ac:dyDescent="0.3">
      <c r="B116" s="89"/>
      <c r="C116" s="93"/>
      <c r="D116" s="151"/>
      <c r="E116" s="96"/>
      <c r="F116" s="97"/>
      <c r="G116" s="140" t="s">
        <v>138</v>
      </c>
      <c r="H116" s="141" t="s">
        <v>229</v>
      </c>
      <c r="I116" s="332" t="s">
        <v>90</v>
      </c>
      <c r="J116" s="333"/>
      <c r="K116" s="333"/>
      <c r="L116" s="333"/>
      <c r="M116" s="333"/>
      <c r="N116" s="333"/>
      <c r="O116" s="92"/>
      <c r="P116" s="284"/>
      <c r="Q116" s="92"/>
      <c r="R116" s="166" t="s">
        <v>256</v>
      </c>
      <c r="S116" s="7"/>
      <c r="T116" s="5" t="s">
        <v>243</v>
      </c>
    </row>
    <row r="117" spans="2:20" x14ac:dyDescent="0.3">
      <c r="B117" s="89"/>
      <c r="C117" s="93"/>
      <c r="D117" s="151"/>
      <c r="E117" s="96"/>
      <c r="F117" s="97" t="s">
        <v>141</v>
      </c>
      <c r="G117" s="140" t="s">
        <v>138</v>
      </c>
      <c r="H117" s="141"/>
      <c r="I117" s="332" t="s">
        <v>87</v>
      </c>
      <c r="J117" s="333"/>
      <c r="K117" s="333"/>
      <c r="L117" s="333"/>
      <c r="M117" s="333"/>
      <c r="N117" s="333"/>
      <c r="O117" s="92"/>
      <c r="P117" s="284"/>
      <c r="Q117" s="92"/>
      <c r="R117" s="166" t="s">
        <v>256</v>
      </c>
      <c r="S117" s="7"/>
      <c r="T117" s="5" t="s">
        <v>243</v>
      </c>
    </row>
    <row r="118" spans="2:20" x14ac:dyDescent="0.3">
      <c r="B118" s="89"/>
      <c r="C118" s="93"/>
      <c r="D118" s="151"/>
      <c r="E118" s="96"/>
      <c r="F118" s="97" t="s">
        <v>142</v>
      </c>
      <c r="G118" s="140" t="s">
        <v>138</v>
      </c>
      <c r="H118" s="141"/>
      <c r="I118" s="332" t="s">
        <v>88</v>
      </c>
      <c r="J118" s="333"/>
      <c r="K118" s="333"/>
      <c r="L118" s="333"/>
      <c r="M118" s="333"/>
      <c r="N118" s="333"/>
      <c r="O118" s="92"/>
      <c r="P118" s="284"/>
      <c r="Q118" s="92"/>
      <c r="R118" s="166" t="s">
        <v>256</v>
      </c>
      <c r="S118" s="7"/>
      <c r="T118" s="5" t="s">
        <v>243</v>
      </c>
    </row>
    <row r="119" spans="2:20" x14ac:dyDescent="0.3">
      <c r="B119" s="89"/>
      <c r="C119" s="93"/>
      <c r="D119" s="151"/>
      <c r="E119" s="96"/>
      <c r="F119" s="97" t="s">
        <v>157</v>
      </c>
      <c r="G119" s="140" t="s">
        <v>138</v>
      </c>
      <c r="H119" s="141"/>
      <c r="I119" s="316" t="s">
        <v>89</v>
      </c>
      <c r="J119" s="317"/>
      <c r="K119" s="317"/>
      <c r="L119" s="317"/>
      <c r="M119" s="317"/>
      <c r="N119" s="317"/>
      <c r="O119" s="92"/>
      <c r="P119" s="284"/>
      <c r="Q119" s="92"/>
      <c r="R119" s="166" t="s">
        <v>256</v>
      </c>
      <c r="S119" s="7"/>
      <c r="T119" s="5" t="s">
        <v>243</v>
      </c>
    </row>
    <row r="120" spans="2:20" x14ac:dyDescent="0.3">
      <c r="B120" s="89"/>
      <c r="C120" s="93"/>
      <c r="D120" s="151"/>
      <c r="E120" s="175"/>
      <c r="F120" s="163"/>
      <c r="G120" s="147" t="s">
        <v>138</v>
      </c>
      <c r="H120" s="165" t="s">
        <v>251</v>
      </c>
      <c r="I120" s="318" t="s">
        <v>250</v>
      </c>
      <c r="J120" s="319"/>
      <c r="K120" s="319"/>
      <c r="L120" s="319"/>
      <c r="M120" s="319"/>
      <c r="N120" s="319"/>
      <c r="O120" s="102"/>
      <c r="P120" s="109"/>
      <c r="Q120" s="102"/>
      <c r="R120" s="170" t="s">
        <v>138</v>
      </c>
      <c r="S120" s="7"/>
    </row>
    <row r="121" spans="2:20" ht="28.5" customHeight="1" x14ac:dyDescent="0.3">
      <c r="B121" s="89"/>
      <c r="C121" s="93"/>
      <c r="D121" s="151"/>
      <c r="E121" s="181" t="s">
        <v>159</v>
      </c>
      <c r="F121" s="97"/>
      <c r="G121" s="152" t="s">
        <v>138</v>
      </c>
      <c r="H121" s="238" t="s">
        <v>91</v>
      </c>
      <c r="I121" s="330" t="s">
        <v>92</v>
      </c>
      <c r="J121" s="331"/>
      <c r="K121" s="331"/>
      <c r="L121" s="331"/>
      <c r="M121" s="331"/>
      <c r="N121" s="331"/>
      <c r="O121" s="153"/>
      <c r="P121" s="281"/>
      <c r="Q121" s="153"/>
      <c r="R121" s="212" t="s">
        <v>256</v>
      </c>
      <c r="S121" s="7"/>
      <c r="T121" s="5" t="s">
        <v>243</v>
      </c>
    </row>
    <row r="122" spans="2:20" x14ac:dyDescent="0.3">
      <c r="B122" s="89"/>
      <c r="C122" s="93"/>
      <c r="D122" s="151"/>
      <c r="E122" s="162"/>
      <c r="F122" s="163"/>
      <c r="G122" s="135" t="s">
        <v>138</v>
      </c>
      <c r="H122" s="136" t="s">
        <v>229</v>
      </c>
      <c r="I122" s="316" t="s">
        <v>236</v>
      </c>
      <c r="J122" s="317"/>
      <c r="K122" s="317"/>
      <c r="L122" s="317"/>
      <c r="M122" s="317"/>
      <c r="N122" s="317"/>
      <c r="O122" s="121"/>
      <c r="P122" s="272"/>
      <c r="Q122" s="121"/>
      <c r="R122" s="208" t="s">
        <v>256</v>
      </c>
      <c r="S122" s="7"/>
      <c r="T122" s="5" t="s">
        <v>243</v>
      </c>
    </row>
    <row r="123" spans="2:20" x14ac:dyDescent="0.3">
      <c r="B123" s="89"/>
      <c r="C123" s="93"/>
      <c r="D123" s="192"/>
      <c r="E123" s="239" t="s">
        <v>160</v>
      </c>
      <c r="F123" s="194"/>
      <c r="G123" s="168" t="s">
        <v>138</v>
      </c>
      <c r="H123" s="169" t="s">
        <v>175</v>
      </c>
      <c r="I123" s="318" t="s">
        <v>237</v>
      </c>
      <c r="J123" s="319"/>
      <c r="K123" s="319"/>
      <c r="L123" s="319"/>
      <c r="M123" s="319"/>
      <c r="N123" s="319"/>
      <c r="O123" s="153"/>
      <c r="P123" s="182"/>
      <c r="Q123" s="153"/>
      <c r="R123" s="170" t="s">
        <v>138</v>
      </c>
      <c r="S123" s="7"/>
    </row>
    <row r="124" spans="2:20" x14ac:dyDescent="0.3">
      <c r="B124" s="89"/>
      <c r="C124" s="93"/>
      <c r="D124" s="192"/>
      <c r="E124" s="240"/>
      <c r="F124" s="241"/>
      <c r="G124" s="98" t="s">
        <v>138</v>
      </c>
      <c r="H124" s="99" t="s">
        <v>253</v>
      </c>
      <c r="I124" s="318" t="s">
        <v>237</v>
      </c>
      <c r="J124" s="319"/>
      <c r="K124" s="319"/>
      <c r="L124" s="319"/>
      <c r="M124" s="319"/>
      <c r="N124" s="319"/>
      <c r="O124" s="102"/>
      <c r="P124" s="109"/>
      <c r="Q124" s="102"/>
      <c r="R124" s="170" t="s">
        <v>138</v>
      </c>
      <c r="S124" s="7"/>
    </row>
    <row r="125" spans="2:20" ht="19.5" customHeight="1" x14ac:dyDescent="0.3">
      <c r="B125" s="89"/>
      <c r="C125" s="93"/>
      <c r="D125" s="192"/>
      <c r="E125" s="242" t="s">
        <v>161</v>
      </c>
      <c r="F125" s="243"/>
      <c r="G125" s="98" t="s">
        <v>138</v>
      </c>
      <c r="H125" s="244" t="s">
        <v>176</v>
      </c>
      <c r="I125" s="324" t="s">
        <v>254</v>
      </c>
      <c r="J125" s="325"/>
      <c r="K125" s="325"/>
      <c r="L125" s="325"/>
      <c r="M125" s="325"/>
      <c r="N125" s="325"/>
      <c r="O125" s="167"/>
      <c r="P125" s="296" t="str">
        <f>IF(G125="■","構造計算","")</f>
        <v/>
      </c>
      <c r="Q125" s="102"/>
      <c r="R125" s="150"/>
      <c r="S125" s="7"/>
    </row>
    <row r="126" spans="2:20" ht="19.5" customHeight="1" x14ac:dyDescent="0.3">
      <c r="B126" s="127"/>
      <c r="C126" s="51"/>
      <c r="D126" s="198"/>
      <c r="E126" s="79" t="s">
        <v>162</v>
      </c>
      <c r="F126" s="80"/>
      <c r="G126" s="46" t="s">
        <v>138</v>
      </c>
      <c r="H126" s="245" t="s">
        <v>93</v>
      </c>
      <c r="I126" s="326" t="s">
        <v>255</v>
      </c>
      <c r="J126" s="327"/>
      <c r="K126" s="327"/>
      <c r="L126" s="327"/>
      <c r="M126" s="327"/>
      <c r="N126" s="327"/>
      <c r="O126" s="246"/>
      <c r="P126" s="297" t="str">
        <f>IF(G126="■","構造計算","")</f>
        <v/>
      </c>
      <c r="Q126" s="83"/>
      <c r="R126" s="203"/>
      <c r="S126" s="7"/>
    </row>
    <row r="127" spans="2:20" ht="36.6" customHeight="1" x14ac:dyDescent="0.3">
      <c r="B127" s="18" t="s">
        <v>24</v>
      </c>
      <c r="C127" s="18" t="s">
        <v>25</v>
      </c>
      <c r="D127" s="313" t="s">
        <v>178</v>
      </c>
      <c r="E127" s="359"/>
      <c r="F127" s="314"/>
      <c r="G127" s="204" t="s">
        <v>179</v>
      </c>
      <c r="H127" s="360" t="s">
        <v>26</v>
      </c>
      <c r="I127" s="361"/>
      <c r="J127" s="205"/>
      <c r="K127" s="205"/>
      <c r="L127" s="205"/>
      <c r="M127" s="205"/>
      <c r="N127" s="205"/>
      <c r="O127" s="206"/>
      <c r="P127" s="313" t="s">
        <v>239</v>
      </c>
      <c r="Q127" s="314"/>
      <c r="R127" s="207" t="s">
        <v>266</v>
      </c>
      <c r="S127" s="10"/>
    </row>
    <row r="128" spans="2:20" x14ac:dyDescent="0.3">
      <c r="B128" s="89" t="s">
        <v>189</v>
      </c>
      <c r="C128" s="93" t="s">
        <v>94</v>
      </c>
      <c r="D128" s="192" t="s">
        <v>177</v>
      </c>
      <c r="E128" s="247" t="s">
        <v>140</v>
      </c>
      <c r="F128" s="241"/>
      <c r="G128" s="116" t="s">
        <v>333</v>
      </c>
      <c r="H128" s="117" t="s">
        <v>95</v>
      </c>
      <c r="I128" s="328" t="s">
        <v>96</v>
      </c>
      <c r="J128" s="329"/>
      <c r="K128" s="329"/>
      <c r="L128" s="329"/>
      <c r="M128" s="329"/>
      <c r="N128" s="329"/>
      <c r="O128" s="121"/>
      <c r="P128" s="272"/>
      <c r="Q128" s="121"/>
      <c r="R128" s="208" t="s">
        <v>256</v>
      </c>
      <c r="S128" s="7"/>
      <c r="T128" s="5" t="s">
        <v>243</v>
      </c>
    </row>
    <row r="129" spans="2:20" ht="28.5" customHeight="1" x14ac:dyDescent="0.3">
      <c r="B129" s="196" t="s">
        <v>302</v>
      </c>
      <c r="C129" s="93"/>
      <c r="D129" s="192"/>
      <c r="E129" s="195" t="s">
        <v>143</v>
      </c>
      <c r="F129" s="124"/>
      <c r="G129" s="140" t="s">
        <v>333</v>
      </c>
      <c r="H129" s="141" t="s">
        <v>97</v>
      </c>
      <c r="I129" s="330" t="s">
        <v>98</v>
      </c>
      <c r="J129" s="331"/>
      <c r="K129" s="331"/>
      <c r="L129" s="331"/>
      <c r="M129" s="331"/>
      <c r="N129" s="331"/>
      <c r="O129" s="92"/>
      <c r="P129" s="281" t="str">
        <f>IF(G129="■","構造詳細図","")</f>
        <v>構造詳細図</v>
      </c>
      <c r="Q129" s="215"/>
      <c r="R129" s="223" t="s">
        <v>256</v>
      </c>
      <c r="S129" s="9"/>
      <c r="T129" s="5" t="s">
        <v>243</v>
      </c>
    </row>
    <row r="130" spans="2:20" ht="28.5" customHeight="1" x14ac:dyDescent="0.3">
      <c r="B130" s="89"/>
      <c r="C130" s="93"/>
      <c r="D130" s="192"/>
      <c r="E130" s="247"/>
      <c r="F130" s="241"/>
      <c r="G130" s="135" t="s">
        <v>138</v>
      </c>
      <c r="H130" s="136" t="s">
        <v>158</v>
      </c>
      <c r="I130" s="316" t="s">
        <v>207</v>
      </c>
      <c r="J130" s="317"/>
      <c r="K130" s="317"/>
      <c r="L130" s="317"/>
      <c r="M130" s="317"/>
      <c r="N130" s="317"/>
      <c r="O130" s="121"/>
      <c r="P130" s="272"/>
      <c r="Q130" s="121"/>
      <c r="R130" s="208"/>
      <c r="S130" s="7"/>
      <c r="T130" s="5" t="s">
        <v>243</v>
      </c>
    </row>
    <row r="131" spans="2:20" x14ac:dyDescent="0.3">
      <c r="B131" s="89"/>
      <c r="C131" s="93"/>
      <c r="D131" s="192"/>
      <c r="E131" s="248" t="s">
        <v>144</v>
      </c>
      <c r="F131" s="249"/>
      <c r="G131" s="147" t="s">
        <v>333</v>
      </c>
      <c r="H131" s="165" t="s">
        <v>209</v>
      </c>
      <c r="I131" s="318" t="s">
        <v>210</v>
      </c>
      <c r="J131" s="319"/>
      <c r="K131" s="319"/>
      <c r="L131" s="319"/>
      <c r="M131" s="319"/>
      <c r="N131" s="319"/>
      <c r="O131" s="102"/>
      <c r="P131" s="275"/>
      <c r="Q131" s="102"/>
      <c r="R131" s="150" t="s">
        <v>256</v>
      </c>
      <c r="S131" s="7"/>
      <c r="T131" s="5" t="s">
        <v>243</v>
      </c>
    </row>
    <row r="132" spans="2:20" ht="28.5" customHeight="1" x14ac:dyDescent="0.3">
      <c r="B132" s="89"/>
      <c r="C132" s="93"/>
      <c r="D132" s="192"/>
      <c r="E132" s="248" t="s">
        <v>146</v>
      </c>
      <c r="F132" s="249"/>
      <c r="G132" s="147" t="s">
        <v>333</v>
      </c>
      <c r="H132" s="165" t="s">
        <v>212</v>
      </c>
      <c r="I132" s="318" t="s">
        <v>208</v>
      </c>
      <c r="J132" s="319"/>
      <c r="K132" s="319"/>
      <c r="L132" s="319"/>
      <c r="M132" s="319"/>
      <c r="N132" s="319"/>
      <c r="O132" s="102"/>
      <c r="P132" s="275"/>
      <c r="Q132" s="102"/>
      <c r="R132" s="150" t="s">
        <v>256</v>
      </c>
      <c r="S132" s="7"/>
      <c r="T132" s="5" t="s">
        <v>243</v>
      </c>
    </row>
    <row r="133" spans="2:20" ht="28.5" customHeight="1" x14ac:dyDescent="0.3">
      <c r="B133" s="89"/>
      <c r="C133" s="93"/>
      <c r="D133" s="192"/>
      <c r="E133" s="248" t="s">
        <v>147</v>
      </c>
      <c r="F133" s="249"/>
      <c r="G133" s="147" t="s">
        <v>333</v>
      </c>
      <c r="H133" s="165" t="s">
        <v>211</v>
      </c>
      <c r="I133" s="320" t="s">
        <v>213</v>
      </c>
      <c r="J133" s="321"/>
      <c r="K133" s="321"/>
      <c r="L133" s="321"/>
      <c r="M133" s="321"/>
      <c r="N133" s="321"/>
      <c r="O133" s="108"/>
      <c r="P133" s="275"/>
      <c r="Q133" s="102"/>
      <c r="R133" s="150" t="s">
        <v>256</v>
      </c>
      <c r="S133" s="7"/>
      <c r="T133" s="5" t="s">
        <v>243</v>
      </c>
    </row>
    <row r="134" spans="2:20" ht="28.5" customHeight="1" x14ac:dyDescent="0.3">
      <c r="B134" s="127"/>
      <c r="C134" s="51"/>
      <c r="D134" s="198"/>
      <c r="E134" s="298" t="s">
        <v>148</v>
      </c>
      <c r="F134" s="199"/>
      <c r="G134" s="189" t="s">
        <v>138</v>
      </c>
      <c r="H134" s="157" t="s">
        <v>99</v>
      </c>
      <c r="I134" s="322" t="s">
        <v>100</v>
      </c>
      <c r="J134" s="323"/>
      <c r="K134" s="323"/>
      <c r="L134" s="323"/>
      <c r="M134" s="323"/>
      <c r="N134" s="323"/>
      <c r="O134" s="50"/>
      <c r="P134" s="299"/>
      <c r="Q134" s="83"/>
      <c r="R134" s="203" t="s">
        <v>256</v>
      </c>
      <c r="S134" s="7"/>
      <c r="T134" s="5" t="s">
        <v>243</v>
      </c>
    </row>
    <row r="135" spans="2:20" x14ac:dyDescent="0.3">
      <c r="B135" s="85" t="s">
        <v>187</v>
      </c>
      <c r="C135" s="40" t="s">
        <v>101</v>
      </c>
      <c r="D135" s="40" t="s">
        <v>109</v>
      </c>
      <c r="E135" s="68"/>
      <c r="F135" s="69"/>
      <c r="G135" s="34" t="s">
        <v>138</v>
      </c>
      <c r="H135" s="35" t="s">
        <v>102</v>
      </c>
      <c r="I135" s="113" t="s">
        <v>299</v>
      </c>
      <c r="J135" s="287" t="str">
        <f>IF(G135="■",IF(COUNTA(K135:N135)=0,"控え壁なし",""),"")</f>
        <v/>
      </c>
      <c r="K135" s="113"/>
      <c r="L135" s="113"/>
      <c r="M135" s="113"/>
      <c r="N135" s="113"/>
      <c r="O135" s="39" t="s">
        <v>298</v>
      </c>
      <c r="P135" s="258" t="str">
        <f>IF(G135="■","塀の高さ＝1200","")</f>
        <v/>
      </c>
      <c r="Q135" s="39"/>
      <c r="R135" s="250"/>
    </row>
    <row r="136" spans="2:20" x14ac:dyDescent="0.3">
      <c r="B136" s="89" t="s">
        <v>186</v>
      </c>
      <c r="C136" s="93"/>
      <c r="D136" s="93"/>
      <c r="E136" s="19"/>
      <c r="F136" s="124"/>
      <c r="G136" s="143" t="s">
        <v>138</v>
      </c>
      <c r="H136" s="144" t="s">
        <v>103</v>
      </c>
      <c r="I136" s="22" t="s">
        <v>299</v>
      </c>
      <c r="J136" s="273" t="str">
        <f>IF(G136="■",IF(COUNTA(K136:N136)=0,"建築用コンクリートブロック A 種",""),"")</f>
        <v/>
      </c>
      <c r="K136" s="22"/>
      <c r="L136" s="22"/>
      <c r="M136" s="22"/>
      <c r="N136" s="22"/>
      <c r="O136" s="92" t="s">
        <v>298</v>
      </c>
      <c r="P136" s="93"/>
      <c r="Q136" s="92"/>
      <c r="R136" s="251"/>
    </row>
    <row r="137" spans="2:20" x14ac:dyDescent="0.3">
      <c r="B137" s="89"/>
      <c r="C137" s="93"/>
      <c r="D137" s="93"/>
      <c r="E137" s="19"/>
      <c r="F137" s="124"/>
      <c r="G137" s="143" t="s">
        <v>138</v>
      </c>
      <c r="H137" s="144" t="s">
        <v>111</v>
      </c>
      <c r="I137" s="22" t="s">
        <v>299</v>
      </c>
      <c r="J137" s="288" t="str">
        <f>IF(G137="■",IF(COUNTA(K137:N137)=0,"150",""),"")</f>
        <v/>
      </c>
      <c r="K137" s="22"/>
      <c r="L137" s="22"/>
      <c r="M137" s="22"/>
      <c r="N137" s="22"/>
      <c r="O137" s="92" t="s">
        <v>298</v>
      </c>
      <c r="P137" s="93"/>
      <c r="Q137" s="92"/>
      <c r="R137" s="94"/>
    </row>
    <row r="138" spans="2:20" x14ac:dyDescent="0.3">
      <c r="B138" s="89"/>
      <c r="C138" s="93"/>
      <c r="D138" s="93"/>
      <c r="E138" s="19"/>
      <c r="F138" s="124"/>
      <c r="G138" s="143" t="s">
        <v>138</v>
      </c>
      <c r="H138" s="144" t="s">
        <v>104</v>
      </c>
      <c r="I138" s="22" t="s">
        <v>299</v>
      </c>
      <c r="J138" s="273" t="str">
        <f>IF(G138="■",IF(COUNTA(K138:N139)=0,"壁内部　縦横に 80cm 間隔に D10 配置",""),"")</f>
        <v/>
      </c>
      <c r="K138" s="22"/>
      <c r="L138" s="22"/>
      <c r="M138" s="22"/>
      <c r="N138" s="22"/>
      <c r="O138" s="92" t="s">
        <v>298</v>
      </c>
      <c r="P138" s="93"/>
      <c r="Q138" s="92"/>
      <c r="R138" s="94"/>
    </row>
    <row r="139" spans="2:20" x14ac:dyDescent="0.3">
      <c r="B139" s="89"/>
      <c r="C139" s="93"/>
      <c r="D139" s="93"/>
      <c r="E139" s="19"/>
      <c r="F139" s="124"/>
      <c r="G139" s="143"/>
      <c r="H139" s="144"/>
      <c r="I139" s="22" t="s">
        <v>299</v>
      </c>
      <c r="J139" s="273" t="str">
        <f>IF(G138="■",IF(COUNTA(K138:N139)=0,"横筋：壁頂・基礎補強筋、縦筋：壁端部、隅角部 D10",""),"")</f>
        <v/>
      </c>
      <c r="K139" s="22"/>
      <c r="L139" s="22"/>
      <c r="M139" s="22"/>
      <c r="N139" s="22"/>
      <c r="O139" s="92" t="s">
        <v>298</v>
      </c>
      <c r="P139" s="93"/>
      <c r="Q139" s="92"/>
      <c r="R139" s="94"/>
    </row>
    <row r="140" spans="2:20" x14ac:dyDescent="0.3">
      <c r="B140" s="127"/>
      <c r="C140" s="51"/>
      <c r="D140" s="51"/>
      <c r="E140" s="79"/>
      <c r="F140" s="80"/>
      <c r="G140" s="46" t="s">
        <v>138</v>
      </c>
      <c r="H140" s="47" t="s">
        <v>105</v>
      </c>
      <c r="I140" s="82" t="s">
        <v>299</v>
      </c>
      <c r="J140" s="273" t="str">
        <f>IF(G140="■",IF(COUNTA(K140:N140)=0,"端部はかぎ状に折り曲げ、交差する鉄筋にかぎ掛け",""),"")</f>
        <v/>
      </c>
      <c r="K140" s="82"/>
      <c r="L140" s="82"/>
      <c r="M140" s="82"/>
      <c r="N140" s="82"/>
      <c r="O140" s="92" t="s">
        <v>298</v>
      </c>
      <c r="P140" s="93"/>
      <c r="Q140" s="92"/>
      <c r="R140" s="94"/>
    </row>
    <row r="141" spans="2:20" x14ac:dyDescent="0.3">
      <c r="B141" s="85" t="s">
        <v>106</v>
      </c>
      <c r="C141" s="252" t="s">
        <v>107</v>
      </c>
      <c r="D141" s="40" t="s">
        <v>108</v>
      </c>
      <c r="E141" s="68"/>
      <c r="F141" s="69"/>
      <c r="G141" s="34" t="s">
        <v>333</v>
      </c>
      <c r="H141" s="35" t="s">
        <v>110</v>
      </c>
      <c r="I141" s="253" t="s">
        <v>299</v>
      </c>
      <c r="J141" s="287" t="str">
        <f>IF(G141="■",IF(COUNTA(K141:N141)=0,"カラーガルバリウム鋼板、認定番号：NM-8697",""),"")</f>
        <v>カラーガルバリウム鋼板、認定番号：NM-8697</v>
      </c>
      <c r="K141" s="253"/>
      <c r="L141" s="253"/>
      <c r="M141" s="253"/>
      <c r="N141" s="253"/>
      <c r="O141" s="254" t="s">
        <v>298</v>
      </c>
      <c r="P141" s="277"/>
      <c r="Q141" s="39"/>
      <c r="R141" s="76"/>
    </row>
    <row r="142" spans="2:20" x14ac:dyDescent="0.3">
      <c r="B142" s="89"/>
      <c r="C142" s="185"/>
      <c r="D142" s="93"/>
      <c r="E142" s="19"/>
      <c r="F142" s="124"/>
      <c r="G142" s="143" t="s">
        <v>333</v>
      </c>
      <c r="H142" s="289" t="s">
        <v>339</v>
      </c>
      <c r="I142" s="255" t="s">
        <v>299</v>
      </c>
      <c r="J142" s="290" t="str">
        <f>IF(G142="■",IF(COUNTA(K142:N143)=0,"構造用合板特類（厚）12",""),"")</f>
        <v>構造用合板特類（厚）12</v>
      </c>
      <c r="K142" s="255"/>
      <c r="L142" s="255"/>
      <c r="M142" s="255"/>
      <c r="N142" s="255"/>
      <c r="O142" s="256" t="s">
        <v>298</v>
      </c>
      <c r="P142" s="93"/>
      <c r="Q142" s="92"/>
      <c r="R142" s="94"/>
    </row>
    <row r="143" spans="2:20" x14ac:dyDescent="0.3">
      <c r="B143" s="89"/>
      <c r="C143" s="185"/>
      <c r="D143" s="93"/>
      <c r="E143" s="19"/>
      <c r="F143" s="124"/>
      <c r="G143" s="143"/>
      <c r="H143" s="289" t="s">
        <v>335</v>
      </c>
      <c r="I143" s="255" t="s">
        <v>299</v>
      </c>
      <c r="J143" s="290" t="str">
        <f>IF(G142="■",IF(COUNTA(K142:N143)=0,"鉄丸くぎ N38　150 ピッチでたるきに固定",""),"")</f>
        <v>鉄丸くぎ N38　150 ピッチでたるきに固定</v>
      </c>
      <c r="K143" s="255"/>
      <c r="L143" s="255"/>
      <c r="M143" s="255"/>
      <c r="N143" s="255"/>
      <c r="O143" s="256" t="s">
        <v>298</v>
      </c>
      <c r="P143" s="93"/>
      <c r="Q143" s="92"/>
      <c r="R143" s="94"/>
    </row>
    <row r="144" spans="2:20" x14ac:dyDescent="0.3">
      <c r="B144" s="127"/>
      <c r="C144" s="154"/>
      <c r="D144" s="51"/>
      <c r="E144" s="79"/>
      <c r="F144" s="80"/>
      <c r="G144" s="46" t="s">
        <v>333</v>
      </c>
      <c r="H144" s="291" t="s">
        <v>336</v>
      </c>
      <c r="I144" s="257" t="s">
        <v>299</v>
      </c>
      <c r="J144" s="81" t="str">
        <f>IF(G144="■",IF(COUNTA(K144:N144)=0,"改質アスファルトルーフィング 940（22kg）",""),"")</f>
        <v>改質アスファルトルーフィング 940（22kg）</v>
      </c>
      <c r="K144" s="257"/>
      <c r="L144" s="257"/>
      <c r="M144" s="257"/>
      <c r="N144" s="257"/>
      <c r="O144" s="130" t="s">
        <v>298</v>
      </c>
      <c r="P144" s="51"/>
      <c r="Q144" s="50"/>
      <c r="R144" s="52"/>
    </row>
    <row r="145" spans="2:20" x14ac:dyDescent="0.3">
      <c r="B145" s="301" t="s">
        <v>337</v>
      </c>
      <c r="C145" s="40" t="s">
        <v>112</v>
      </c>
      <c r="D145" s="40" t="s">
        <v>113</v>
      </c>
      <c r="E145" s="68"/>
      <c r="F145" s="69"/>
      <c r="G145" s="34" t="s">
        <v>333</v>
      </c>
      <c r="H145" s="35" t="s">
        <v>110</v>
      </c>
      <c r="I145" s="253" t="s">
        <v>299</v>
      </c>
      <c r="J145" s="37" t="str">
        <f>IF(G145="■",IF(COUNTA(K145:N146)=0,"窯業系サイディング（厚）18　通気構造　認定番号：●●●",""),"")</f>
        <v>窯業系サイディング（厚）18　通気構造　認定番号：●●●</v>
      </c>
      <c r="K145" s="253"/>
      <c r="L145" s="253"/>
      <c r="M145" s="253"/>
      <c r="N145" s="253"/>
      <c r="O145" s="254" t="s">
        <v>298</v>
      </c>
      <c r="P145" s="280"/>
      <c r="Q145" s="39"/>
      <c r="R145" s="76"/>
    </row>
    <row r="146" spans="2:20" x14ac:dyDescent="0.3">
      <c r="B146" s="302"/>
      <c r="C146" s="51"/>
      <c r="D146" s="51"/>
      <c r="E146" s="79"/>
      <c r="F146" s="80"/>
      <c r="G146" s="46"/>
      <c r="H146" s="47"/>
      <c r="I146" s="257"/>
      <c r="J146" s="257"/>
      <c r="K146" s="257"/>
      <c r="L146" s="257"/>
      <c r="M146" s="257"/>
      <c r="N146" s="257"/>
      <c r="O146" s="130"/>
      <c r="P146" s="282"/>
      <c r="Q146" s="50"/>
      <c r="R146" s="52"/>
    </row>
    <row r="147" spans="2:20" x14ac:dyDescent="0.3">
      <c r="B147" s="303"/>
      <c r="C147" s="51" t="s">
        <v>114</v>
      </c>
      <c r="D147" s="51" t="s">
        <v>115</v>
      </c>
      <c r="E147" s="79"/>
      <c r="F147" s="80"/>
      <c r="G147" s="46" t="s">
        <v>333</v>
      </c>
      <c r="H147" s="47" t="s">
        <v>110</v>
      </c>
      <c r="I147" s="257" t="s">
        <v>299</v>
      </c>
      <c r="J147" s="81" t="str">
        <f>IF(G147="■",IF(COUNTA(K147:N147)=0,"繊維混入ケイ酸カルシウム板（厚）11.5　EP",""),"")</f>
        <v>繊維混入ケイ酸カルシウム板（厚）11.5　EP</v>
      </c>
      <c r="K147" s="260"/>
      <c r="L147" s="260"/>
      <c r="M147" s="260"/>
      <c r="N147" s="260"/>
      <c r="O147" s="130" t="s">
        <v>298</v>
      </c>
      <c r="P147" s="54"/>
      <c r="Q147" s="62"/>
      <c r="R147" s="65"/>
    </row>
    <row r="148" spans="2:20" x14ac:dyDescent="0.15">
      <c r="B148" s="304" t="s">
        <v>116</v>
      </c>
      <c r="C148" s="40" t="s">
        <v>117</v>
      </c>
      <c r="D148" s="40" t="s">
        <v>118</v>
      </c>
      <c r="E148" s="68"/>
      <c r="F148" s="69"/>
      <c r="G148" s="34" t="s">
        <v>333</v>
      </c>
      <c r="H148" s="35" t="s">
        <v>117</v>
      </c>
      <c r="I148" s="113" t="s">
        <v>299</v>
      </c>
      <c r="J148" s="37" t="str">
        <f>IF(G148="■",IF(COUNTA(K148:N150)=0,"内装材（複合フローリング、集成材、ビニルクロス、化粧石こうボード、",""),"")</f>
        <v>内装材（複合フローリング、集成材、ビニルクロス、化粧石こうボード、</v>
      </c>
      <c r="K148" s="113"/>
      <c r="L148" s="113"/>
      <c r="M148" s="113"/>
      <c r="N148" s="113"/>
      <c r="O148" s="262" t="s">
        <v>298</v>
      </c>
      <c r="P148" s="40"/>
      <c r="Q148" s="39"/>
      <c r="R148" s="76"/>
    </row>
    <row r="149" spans="2:20" x14ac:dyDescent="0.15">
      <c r="B149" s="305"/>
      <c r="C149" s="93"/>
      <c r="D149" s="93"/>
      <c r="E149" s="19"/>
      <c r="F149" s="124"/>
      <c r="G149" s="143"/>
      <c r="H149" s="144"/>
      <c r="I149" s="22" t="s">
        <v>299</v>
      </c>
      <c r="J149" s="290" t="str">
        <f>IF(G148="■",IF(COUNTA(K148:N150)=0,"ふすま紙、内装・収納ドア、洗面化粧台、キッチンセット、接着剤）",""),"")</f>
        <v>ふすま紙、内装・収納ドア、洗面化粧台、キッチンセット、接着剤）</v>
      </c>
      <c r="K149" s="22"/>
      <c r="L149" s="22"/>
      <c r="M149" s="22"/>
      <c r="N149" s="22"/>
      <c r="O149" s="263" t="s">
        <v>298</v>
      </c>
      <c r="P149" s="93"/>
      <c r="Q149" s="92"/>
      <c r="R149" s="94"/>
    </row>
    <row r="150" spans="2:20" x14ac:dyDescent="0.15">
      <c r="B150" s="306"/>
      <c r="C150" s="51"/>
      <c r="D150" s="51"/>
      <c r="E150" s="79"/>
      <c r="F150" s="80"/>
      <c r="G150" s="46"/>
      <c r="H150" s="47"/>
      <c r="I150" s="82" t="s">
        <v>299</v>
      </c>
      <c r="J150" s="81" t="str">
        <f>IF(G148="■",IF(COUNTA(K148:N150)=0,"全て F ☆☆☆☆",""),"")</f>
        <v>全て F ☆☆☆☆</v>
      </c>
      <c r="K150" s="82"/>
      <c r="L150" s="82"/>
      <c r="M150" s="82"/>
      <c r="N150" s="82"/>
      <c r="O150" s="264" t="s">
        <v>298</v>
      </c>
      <c r="P150" s="51"/>
      <c r="Q150" s="50"/>
      <c r="R150" s="52"/>
    </row>
    <row r="151" spans="2:20" x14ac:dyDescent="0.3">
      <c r="B151" s="85" t="s">
        <v>119</v>
      </c>
      <c r="C151" s="40" t="s">
        <v>120</v>
      </c>
      <c r="D151" s="40" t="s">
        <v>121</v>
      </c>
      <c r="E151" s="68"/>
      <c r="F151" s="69"/>
      <c r="G151" s="34" t="s">
        <v>333</v>
      </c>
      <c r="H151" s="35" t="s">
        <v>122</v>
      </c>
      <c r="I151" s="113" t="s">
        <v>299</v>
      </c>
      <c r="J151" s="37" t="str">
        <f>IF(G151="■",IF(COUNTA(K151:N153)=0,"第３種機械換気設備　80 ㎥ / ｈ × ２基（１，2 階便所に",""),"")</f>
        <v>第３種機械換気設備　80 ㎥ / ｈ × ２基（１，2 階便所に</v>
      </c>
      <c r="K151" s="113"/>
      <c r="L151" s="113"/>
      <c r="M151" s="113"/>
      <c r="N151" s="113"/>
      <c r="O151" s="39" t="s">
        <v>298</v>
      </c>
      <c r="P151" s="280" t="str">
        <f>IF(G151="■","換気計算書","")</f>
        <v>換気計算書</v>
      </c>
      <c r="Q151" s="115"/>
      <c r="R151" s="76"/>
      <c r="T151" s="5" t="s">
        <v>306</v>
      </c>
    </row>
    <row r="152" spans="2:20" x14ac:dyDescent="0.3">
      <c r="B152" s="89"/>
      <c r="C152" s="93"/>
      <c r="D152" s="93"/>
      <c r="E152" s="19"/>
      <c r="F152" s="124"/>
      <c r="G152" s="143"/>
      <c r="H152" s="144"/>
      <c r="I152" s="22" t="s">
        <v>299</v>
      </c>
      <c r="J152" s="290" t="str">
        <f>IF(G151="■",IF(COUNTA(K151:N153)=0,"設置）、各居室に給気口設置、内装ドアにはアンダーカットH = 10",""),"")</f>
        <v>設置）、各居室に給気口設置、内装ドアにはアンダーカットH = 10</v>
      </c>
      <c r="K152" s="22"/>
      <c r="L152" s="22"/>
      <c r="M152" s="22"/>
      <c r="N152" s="22"/>
      <c r="O152" s="92" t="s">
        <v>298</v>
      </c>
      <c r="P152" s="284"/>
      <c r="Q152" s="122"/>
      <c r="R152" s="94"/>
    </row>
    <row r="153" spans="2:20" x14ac:dyDescent="0.3">
      <c r="B153" s="89"/>
      <c r="C153" s="93"/>
      <c r="D153" s="93"/>
      <c r="E153" s="19"/>
      <c r="F153" s="124"/>
      <c r="G153" s="143"/>
      <c r="H153" s="144"/>
      <c r="I153" s="22" t="s">
        <v>299</v>
      </c>
      <c r="J153" s="290" t="str">
        <f>IF(G151="■",IF(COUNTA(K151:N153)=0,"台所はレンジフードによる（換気量○○㎥ / ｈ）",""),"")</f>
        <v>台所はレンジフードによる（換気量○○㎥ / ｈ）</v>
      </c>
      <c r="K153" s="22"/>
      <c r="L153" s="22"/>
      <c r="M153" s="22"/>
      <c r="N153" s="22"/>
      <c r="O153" s="92" t="s">
        <v>298</v>
      </c>
      <c r="P153" s="284"/>
      <c r="Q153" s="122"/>
      <c r="R153" s="94"/>
    </row>
    <row r="154" spans="2:20" x14ac:dyDescent="0.3">
      <c r="B154" s="89"/>
      <c r="C154" s="93"/>
      <c r="D154" s="93"/>
      <c r="E154" s="19"/>
      <c r="F154" s="124"/>
      <c r="G154" s="143" t="s">
        <v>333</v>
      </c>
      <c r="H154" s="144" t="s">
        <v>123</v>
      </c>
      <c r="I154" s="22" t="s">
        <v>299</v>
      </c>
      <c r="J154" s="290" t="str">
        <f>IF(G154="■",IF(COUNTA(K154:N155)=0,"天井裏等（合板、構造用合板、収納内部、石こうボード）",""),"")</f>
        <v>天井裏等（合板、構造用合板、収納内部、石こうボード）</v>
      </c>
      <c r="K154" s="22"/>
      <c r="L154" s="22"/>
      <c r="M154" s="22"/>
      <c r="N154" s="22"/>
      <c r="O154" s="92" t="s">
        <v>298</v>
      </c>
      <c r="P154" s="93"/>
      <c r="Q154" s="92"/>
      <c r="R154" s="94"/>
    </row>
    <row r="155" spans="2:20" x14ac:dyDescent="0.3">
      <c r="B155" s="127"/>
      <c r="C155" s="51"/>
      <c r="D155" s="51"/>
      <c r="E155" s="79"/>
      <c r="F155" s="80"/>
      <c r="G155" s="46"/>
      <c r="H155" s="47"/>
      <c r="I155" s="82" t="s">
        <v>299</v>
      </c>
      <c r="J155" s="81" t="str">
        <f>IF(G154="■",IF(COUNTA(K154:N155)=0,"全て F ☆☆☆☆",""),"")</f>
        <v>全て F ☆☆☆☆</v>
      </c>
      <c r="K155" s="82"/>
      <c r="L155" s="82"/>
      <c r="M155" s="82"/>
      <c r="N155" s="82"/>
      <c r="O155" s="50" t="s">
        <v>298</v>
      </c>
      <c r="P155" s="51"/>
      <c r="Q155" s="50"/>
      <c r="R155" s="52"/>
    </row>
    <row r="156" spans="2:20" ht="28.5" customHeight="1" x14ac:dyDescent="0.3">
      <c r="B156" s="261" t="s">
        <v>124</v>
      </c>
      <c r="C156" s="265" t="s">
        <v>125</v>
      </c>
      <c r="D156" s="54" t="s">
        <v>126</v>
      </c>
      <c r="E156" s="266"/>
      <c r="F156" s="132"/>
      <c r="G156" s="57" t="s">
        <v>138</v>
      </c>
      <c r="H156" s="58" t="s">
        <v>127</v>
      </c>
      <c r="I156" s="315" t="s">
        <v>129</v>
      </c>
      <c r="J156" s="312"/>
      <c r="K156" s="312"/>
      <c r="L156" s="312"/>
      <c r="M156" s="312"/>
      <c r="N156" s="312"/>
      <c r="O156" s="62"/>
      <c r="P156" s="40"/>
      <c r="Q156" s="39"/>
      <c r="R156" s="76"/>
    </row>
    <row r="157" spans="2:20" x14ac:dyDescent="0.15">
      <c r="B157" s="89"/>
      <c r="C157" s="307" t="s">
        <v>128</v>
      </c>
      <c r="D157" s="93" t="s">
        <v>130</v>
      </c>
      <c r="E157" s="267"/>
      <c r="F157" s="166"/>
      <c r="G157" s="143" t="s">
        <v>333</v>
      </c>
      <c r="H157" s="144" t="s">
        <v>131</v>
      </c>
      <c r="I157" s="22" t="s">
        <v>299</v>
      </c>
      <c r="J157" s="290" t="str">
        <f>IF(G157="■",IF(COUNTA(K157:N159)=0,"引込：ステンレス管",""),"")</f>
        <v>引込：ステンレス管</v>
      </c>
      <c r="K157" s="113"/>
      <c r="L157" s="113"/>
      <c r="M157" s="113"/>
      <c r="N157" s="113"/>
      <c r="O157" s="263" t="s">
        <v>298</v>
      </c>
      <c r="P157" s="40"/>
      <c r="Q157" s="39"/>
      <c r="R157" s="76"/>
    </row>
    <row r="158" spans="2:20" x14ac:dyDescent="0.15">
      <c r="B158" s="89"/>
      <c r="C158" s="308"/>
      <c r="D158" s="93"/>
      <c r="E158" s="267"/>
      <c r="F158" s="166"/>
      <c r="G158" s="143"/>
      <c r="H158" s="144"/>
      <c r="I158" s="22" t="s">
        <v>299</v>
      </c>
      <c r="J158" s="290" t="str">
        <f>IF(G157="■",IF(COUNTA(K157:N159)=0,"敷地内：耐衝撃硬質塩化ビニル管",""),"")</f>
        <v>敷地内：耐衝撃硬質塩化ビニル管</v>
      </c>
      <c r="K158" s="22"/>
      <c r="L158" s="22"/>
      <c r="M158" s="22"/>
      <c r="N158" s="22"/>
      <c r="O158" s="263" t="s">
        <v>298</v>
      </c>
      <c r="P158" s="93"/>
      <c r="Q158" s="92"/>
      <c r="R158" s="94"/>
    </row>
    <row r="159" spans="2:20" x14ac:dyDescent="0.15">
      <c r="B159" s="89"/>
      <c r="C159" s="308"/>
      <c r="D159" s="93"/>
      <c r="E159" s="267"/>
      <c r="F159" s="166"/>
      <c r="G159" s="143"/>
      <c r="H159" s="144"/>
      <c r="I159" s="22" t="s">
        <v>299</v>
      </c>
      <c r="J159" s="290" t="str">
        <f>IF(G157="■",IF(COUNTA(K157:N159)=0,"住戸内：架橋ポリエチレン管",""),"")</f>
        <v>住戸内：架橋ポリエチレン管</v>
      </c>
      <c r="K159" s="22"/>
      <c r="L159" s="22"/>
      <c r="M159" s="22"/>
      <c r="N159" s="22"/>
      <c r="O159" s="263" t="s">
        <v>298</v>
      </c>
      <c r="P159" s="93"/>
      <c r="Q159" s="92"/>
      <c r="R159" s="94"/>
    </row>
    <row r="160" spans="2:20" x14ac:dyDescent="0.3">
      <c r="B160" s="89"/>
      <c r="C160" s="308"/>
      <c r="D160" s="93"/>
      <c r="E160" s="19"/>
      <c r="F160" s="124"/>
      <c r="G160" s="140" t="s">
        <v>333</v>
      </c>
      <c r="H160" s="268" t="s">
        <v>132</v>
      </c>
      <c r="I160" s="269" t="s">
        <v>299</v>
      </c>
      <c r="J160" s="290" t="str">
        <f>IF(G160="■",IF(COUNTA(K160:N164)=0,"排水桝：コンクリート製桝、硬質塩化ビニル製桝",""),"")</f>
        <v>排水桝：コンクリート製桝、硬質塩化ビニル製桝</v>
      </c>
      <c r="K160" s="269"/>
      <c r="L160" s="269"/>
      <c r="M160" s="269"/>
      <c r="N160" s="269"/>
      <c r="O160" s="92" t="s">
        <v>298</v>
      </c>
      <c r="P160" s="93"/>
      <c r="Q160" s="92"/>
      <c r="R160" s="94"/>
    </row>
    <row r="161" spans="2:18" x14ac:dyDescent="0.3">
      <c r="B161" s="89"/>
      <c r="C161" s="308"/>
      <c r="D161" s="93"/>
      <c r="E161" s="19"/>
      <c r="F161" s="124"/>
      <c r="G161" s="140"/>
      <c r="H161" s="268"/>
      <c r="I161" s="269" t="s">
        <v>299</v>
      </c>
      <c r="J161" s="290" t="str">
        <f>IF(G160="■",IF(COUNTA(K160:N164)=0,"排水管：硬質塩化ビニル製排水管",""),"")</f>
        <v>排水管：硬質塩化ビニル製排水管</v>
      </c>
      <c r="K161" s="269"/>
      <c r="L161" s="269"/>
      <c r="M161" s="269"/>
      <c r="N161" s="269"/>
      <c r="O161" s="92" t="s">
        <v>298</v>
      </c>
      <c r="P161" s="93"/>
      <c r="Q161" s="92"/>
      <c r="R161" s="94"/>
    </row>
    <row r="162" spans="2:18" x14ac:dyDescent="0.3">
      <c r="B162" s="89"/>
      <c r="C162" s="308"/>
      <c r="D162" s="93"/>
      <c r="E162" s="19"/>
      <c r="F162" s="124"/>
      <c r="G162" s="140"/>
      <c r="H162" s="268"/>
      <c r="I162" s="269" t="s">
        <v>299</v>
      </c>
      <c r="J162" s="290" t="str">
        <f>IF(G160="■",IF(COUNTA(K160:N164)=0,"地中埋設管：防⾷テープにて処理",""),"")</f>
        <v>地中埋設管：防⾷テープにて処理</v>
      </c>
      <c r="K162" s="269"/>
      <c r="L162" s="269"/>
      <c r="M162" s="269"/>
      <c r="N162" s="269"/>
      <c r="O162" s="92" t="s">
        <v>298</v>
      </c>
      <c r="P162" s="93"/>
      <c r="Q162" s="92"/>
      <c r="R162" s="94"/>
    </row>
    <row r="163" spans="2:18" x14ac:dyDescent="0.3">
      <c r="B163" s="89"/>
      <c r="C163" s="308"/>
      <c r="D163" s="93"/>
      <c r="E163" s="19"/>
      <c r="F163" s="124"/>
      <c r="G163" s="140"/>
      <c r="H163" s="268"/>
      <c r="I163" s="269" t="s">
        <v>299</v>
      </c>
      <c r="J163" s="290" t="str">
        <f>IF(G160="■",IF(COUNTA(K160:N164)=0,"排水勾配：1/100 以上",""),"")</f>
        <v>排水勾配：1/100 以上</v>
      </c>
      <c r="K163" s="269"/>
      <c r="L163" s="269"/>
      <c r="M163" s="269"/>
      <c r="N163" s="269"/>
      <c r="O163" s="92" t="s">
        <v>298</v>
      </c>
      <c r="P163" s="93"/>
      <c r="Q163" s="92"/>
      <c r="R163" s="94"/>
    </row>
    <row r="164" spans="2:18" x14ac:dyDescent="0.3">
      <c r="B164" s="89"/>
      <c r="C164" s="308"/>
      <c r="D164" s="93"/>
      <c r="E164" s="19"/>
      <c r="F164" s="124"/>
      <c r="G164" s="140"/>
      <c r="H164" s="268"/>
      <c r="I164" s="269" t="s">
        <v>299</v>
      </c>
      <c r="J164" s="290" t="str">
        <f>IF(G160="■",IF(COUNTA(K160:N164)=0,"管径は、上下水道局の基準による",""),"")</f>
        <v>管径は、上下水道局の基準による</v>
      </c>
      <c r="K164" s="269"/>
      <c r="L164" s="269"/>
      <c r="M164" s="269"/>
      <c r="N164" s="269"/>
      <c r="O164" s="92" t="s">
        <v>298</v>
      </c>
      <c r="P164" s="93"/>
      <c r="Q164" s="92"/>
      <c r="R164" s="94"/>
    </row>
    <row r="165" spans="2:18" x14ac:dyDescent="0.3">
      <c r="B165" s="127"/>
      <c r="C165" s="309"/>
      <c r="D165" s="51"/>
      <c r="E165" s="79"/>
      <c r="F165" s="80"/>
      <c r="G165" s="189" t="s">
        <v>138</v>
      </c>
      <c r="H165" s="157" t="s">
        <v>133</v>
      </c>
      <c r="I165" s="310" t="s">
        <v>134</v>
      </c>
      <c r="J165" s="311"/>
      <c r="K165" s="311"/>
      <c r="L165" s="311"/>
      <c r="M165" s="311"/>
      <c r="N165" s="311"/>
      <c r="O165" s="270"/>
      <c r="P165" s="51"/>
      <c r="Q165" s="50"/>
      <c r="R165" s="52"/>
    </row>
    <row r="166" spans="2:18" x14ac:dyDescent="0.3">
      <c r="B166" s="301" t="s">
        <v>240</v>
      </c>
      <c r="C166" s="93"/>
      <c r="D166" s="54" t="s">
        <v>135</v>
      </c>
      <c r="E166" s="55"/>
      <c r="F166" s="56"/>
      <c r="G166" s="57" t="s">
        <v>138</v>
      </c>
      <c r="H166" s="58"/>
      <c r="I166" s="131" t="s">
        <v>300</v>
      </c>
      <c r="J166" s="23"/>
      <c r="K166" s="23"/>
      <c r="L166" s="23"/>
      <c r="M166" s="23"/>
      <c r="N166" s="23"/>
      <c r="O166" s="62" t="s">
        <v>298</v>
      </c>
      <c r="P166" s="54"/>
      <c r="Q166" s="62"/>
      <c r="R166" s="65"/>
    </row>
    <row r="167" spans="2:18" x14ac:dyDescent="0.3">
      <c r="B167" s="303"/>
      <c r="C167" s="271"/>
      <c r="D167" s="51" t="s">
        <v>136</v>
      </c>
      <c r="E167" s="79"/>
      <c r="F167" s="80"/>
      <c r="G167" s="46" t="s">
        <v>138</v>
      </c>
      <c r="H167" s="47"/>
      <c r="I167" s="158" t="s">
        <v>299</v>
      </c>
      <c r="J167" s="82"/>
      <c r="K167" s="23"/>
      <c r="L167" s="23"/>
      <c r="M167" s="23"/>
      <c r="N167" s="23"/>
      <c r="O167" s="50" t="s">
        <v>298</v>
      </c>
      <c r="P167" s="51"/>
      <c r="Q167" s="50"/>
      <c r="R167" s="52"/>
    </row>
    <row r="168" spans="2:18" x14ac:dyDescent="0.3">
      <c r="P168" s="4"/>
      <c r="Q168" s="4"/>
      <c r="R168" s="11"/>
    </row>
    <row r="169" spans="2:18" ht="15" x14ac:dyDescent="0.3">
      <c r="G169" s="15"/>
    </row>
  </sheetData>
  <mergeCells count="137">
    <mergeCell ref="C3:R3"/>
    <mergeCell ref="P1:R1"/>
    <mergeCell ref="D5:F5"/>
    <mergeCell ref="H5:I5"/>
    <mergeCell ref="P2:R2"/>
    <mergeCell ref="B2:I2"/>
    <mergeCell ref="R70:R72"/>
    <mergeCell ref="B166:B167"/>
    <mergeCell ref="R57:R61"/>
    <mergeCell ref="R48:R49"/>
    <mergeCell ref="R50:R51"/>
    <mergeCell ref="R55:R56"/>
    <mergeCell ref="D67:F67"/>
    <mergeCell ref="H67:I67"/>
    <mergeCell ref="D127:F127"/>
    <mergeCell ref="H127:I127"/>
    <mergeCell ref="I49:N49"/>
    <mergeCell ref="I50:N50"/>
    <mergeCell ref="I51:N51"/>
    <mergeCell ref="R32:R33"/>
    <mergeCell ref="R34:R35"/>
    <mergeCell ref="R26:R27"/>
    <mergeCell ref="R28:R29"/>
    <mergeCell ref="I29:N29"/>
    <mergeCell ref="I30:N30"/>
    <mergeCell ref="I31:N31"/>
    <mergeCell ref="I32:N32"/>
    <mergeCell ref="I33:N33"/>
    <mergeCell ref="I24:N24"/>
    <mergeCell ref="I25:N25"/>
    <mergeCell ref="I26:N26"/>
    <mergeCell ref="I27:N27"/>
    <mergeCell ref="I28:N28"/>
    <mergeCell ref="I39:N39"/>
    <mergeCell ref="I40:N40"/>
    <mergeCell ref="I41:N41"/>
    <mergeCell ref="I42:N42"/>
    <mergeCell ref="I43:N43"/>
    <mergeCell ref="I34:N34"/>
    <mergeCell ref="I35:N35"/>
    <mergeCell ref="I36:N36"/>
    <mergeCell ref="I37:N37"/>
    <mergeCell ref="I38:N38"/>
    <mergeCell ref="I52:N52"/>
    <mergeCell ref="I53:N53"/>
    <mergeCell ref="I54:N54"/>
    <mergeCell ref="I55:N55"/>
    <mergeCell ref="I56:N56"/>
    <mergeCell ref="I44:N44"/>
    <mergeCell ref="I45:N45"/>
    <mergeCell ref="I46:N46"/>
    <mergeCell ref="I47:N47"/>
    <mergeCell ref="I48:N48"/>
    <mergeCell ref="I62:N62"/>
    <mergeCell ref="I63:N63"/>
    <mergeCell ref="I64:N64"/>
    <mergeCell ref="I65:N65"/>
    <mergeCell ref="I66:N66"/>
    <mergeCell ref="I57:N57"/>
    <mergeCell ref="I58:N58"/>
    <mergeCell ref="I59:N59"/>
    <mergeCell ref="I60:N60"/>
    <mergeCell ref="I61:N61"/>
    <mergeCell ref="I73:N73"/>
    <mergeCell ref="I74:N74"/>
    <mergeCell ref="I75:N75"/>
    <mergeCell ref="I76:N76"/>
    <mergeCell ref="I77:N77"/>
    <mergeCell ref="I68:N68"/>
    <mergeCell ref="I69:N69"/>
    <mergeCell ref="I70:N70"/>
    <mergeCell ref="I71:N71"/>
    <mergeCell ref="I72:N72"/>
    <mergeCell ref="I84:N84"/>
    <mergeCell ref="I85:N85"/>
    <mergeCell ref="I86:N86"/>
    <mergeCell ref="I87:N87"/>
    <mergeCell ref="I88:N88"/>
    <mergeCell ref="I78:N78"/>
    <mergeCell ref="I79:N79"/>
    <mergeCell ref="I80:N80"/>
    <mergeCell ref="I82:N82"/>
    <mergeCell ref="I83:N83"/>
    <mergeCell ref="I94:N94"/>
    <mergeCell ref="I95:N95"/>
    <mergeCell ref="I96:N96"/>
    <mergeCell ref="I97:N97"/>
    <mergeCell ref="I98:N98"/>
    <mergeCell ref="I89:N89"/>
    <mergeCell ref="I90:N90"/>
    <mergeCell ref="I91:N91"/>
    <mergeCell ref="I92:N92"/>
    <mergeCell ref="I93:N93"/>
    <mergeCell ref="I104:N104"/>
    <mergeCell ref="I105:N105"/>
    <mergeCell ref="I106:N106"/>
    <mergeCell ref="I107:N107"/>
    <mergeCell ref="I108:N108"/>
    <mergeCell ref="I99:N99"/>
    <mergeCell ref="I100:N100"/>
    <mergeCell ref="I101:N101"/>
    <mergeCell ref="I102:N102"/>
    <mergeCell ref="I103:N103"/>
    <mergeCell ref="I114:N114"/>
    <mergeCell ref="I115:N115"/>
    <mergeCell ref="I116:N116"/>
    <mergeCell ref="I117:N117"/>
    <mergeCell ref="I118:N118"/>
    <mergeCell ref="I109:N109"/>
    <mergeCell ref="I110:N110"/>
    <mergeCell ref="I111:N111"/>
    <mergeCell ref="I112:N112"/>
    <mergeCell ref="I113:N113"/>
    <mergeCell ref="B145:B147"/>
    <mergeCell ref="B148:B150"/>
    <mergeCell ref="C157:C165"/>
    <mergeCell ref="I165:N165"/>
    <mergeCell ref="I4:N4"/>
    <mergeCell ref="P5:Q5"/>
    <mergeCell ref="P67:Q67"/>
    <mergeCell ref="P127:Q127"/>
    <mergeCell ref="I156:N156"/>
    <mergeCell ref="I130:N130"/>
    <mergeCell ref="I131:N131"/>
    <mergeCell ref="I132:N132"/>
    <mergeCell ref="I133:N133"/>
    <mergeCell ref="I134:N134"/>
    <mergeCell ref="I124:N124"/>
    <mergeCell ref="I125:N125"/>
    <mergeCell ref="I126:N126"/>
    <mergeCell ref="I128:N128"/>
    <mergeCell ref="I129:N129"/>
    <mergeCell ref="I119:N119"/>
    <mergeCell ref="I120:N120"/>
    <mergeCell ref="I121:N121"/>
    <mergeCell ref="I122:N122"/>
    <mergeCell ref="I123:N123"/>
  </mergeCells>
  <phoneticPr fontId="1"/>
  <dataValidations count="1">
    <dataValidation type="list" allowBlank="1" showInputMessage="1" showErrorMessage="1" sqref="G6:G48 R123:R124 R46 R40 R53 R78 R101 R114 R120 G50:G66 G68:G126 R50 G128:G167" xr:uid="{CEEB241E-F832-4891-A2FB-D94DEC9EAFEF}">
      <formula1>"■,□"</formula1>
    </dataValidation>
  </dataValidations>
  <pageMargins left="0.59055118110236227" right="0.23622047244094491" top="0.59055118110236227" bottom="0.31496062992125984" header="0.31496062992125984" footer="0.15748031496062992"/>
  <pageSetup paperSize="9" scale="58" orientation="portrait" r:id="rId1"/>
  <rowBreaks count="2" manualBreakCount="2">
    <brk id="66" max="17" man="1"/>
    <brk id="12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326EC-CE21-477F-8B38-A513A737B483}">
  <dimension ref="B1:T169"/>
  <sheetViews>
    <sheetView tabSelected="1" topLeftCell="A38" zoomScaleNormal="100" workbookViewId="0">
      <selection activeCell="H161" sqref="H161"/>
    </sheetView>
  </sheetViews>
  <sheetFormatPr defaultColWidth="8.6640625" defaultRowHeight="14.4" x14ac:dyDescent="0.3"/>
  <cols>
    <col min="1" max="1" width="0.4140625" style="1" customWidth="1"/>
    <col min="2" max="2" width="12" style="3" customWidth="1"/>
    <col min="3" max="3" width="11.08203125" style="1" customWidth="1"/>
    <col min="4" max="4" width="3.33203125" style="1" customWidth="1"/>
    <col min="5" max="5" width="5.1640625" style="3" customWidth="1"/>
    <col min="6" max="6" width="3.1640625" style="3" customWidth="1"/>
    <col min="7" max="7" width="2.6640625" style="14" customWidth="1"/>
    <col min="8" max="8" width="24.6640625" style="2" customWidth="1"/>
    <col min="9" max="9" width="1.33203125" style="2" customWidth="1"/>
    <col min="10" max="10" width="8.203125E-2" style="2" customWidth="1"/>
    <col min="11" max="11" width="8.1640625" style="2" customWidth="1"/>
    <col min="12" max="12" width="1.1640625" style="2" customWidth="1"/>
    <col min="13" max="13" width="8.203125E-2" style="2" customWidth="1"/>
    <col min="14" max="14" width="30.5" style="2" customWidth="1"/>
    <col min="15" max="15" width="1.1640625" style="2" customWidth="1"/>
    <col min="16" max="16" width="8.203125E-2" style="2" customWidth="1"/>
    <col min="17" max="17" width="9.6640625" style="2" customWidth="1"/>
    <col min="18" max="18" width="8" style="6" customWidth="1"/>
    <col min="19" max="19" width="5.6640625" style="8" customWidth="1"/>
    <col min="20" max="20" width="35.1640625" style="5" customWidth="1"/>
    <col min="21" max="16384" width="8.6640625" style="1"/>
  </cols>
  <sheetData>
    <row r="1" spans="2:19" x14ac:dyDescent="0.3">
      <c r="P1" s="345" t="s">
        <v>328</v>
      </c>
      <c r="Q1" s="345"/>
      <c r="R1" s="345"/>
    </row>
    <row r="2" spans="2:19" ht="24" customHeight="1" x14ac:dyDescent="0.3">
      <c r="B2" s="353" t="s">
        <v>226</v>
      </c>
      <c r="C2" s="353"/>
      <c r="D2" s="353"/>
      <c r="E2" s="353"/>
      <c r="F2" s="353"/>
      <c r="G2" s="353"/>
      <c r="H2" s="353"/>
      <c r="I2" s="353"/>
      <c r="J2" s="16"/>
      <c r="K2" s="16"/>
      <c r="L2" s="16"/>
      <c r="M2" s="16"/>
      <c r="N2" s="16"/>
      <c r="O2" s="13"/>
      <c r="P2" s="351"/>
      <c r="Q2" s="351"/>
      <c r="R2" s="352"/>
    </row>
    <row r="3" spans="2:19" ht="16.5" customHeight="1" x14ac:dyDescent="0.3">
      <c r="B3" s="18" t="s">
        <v>301</v>
      </c>
      <c r="C3" s="342"/>
      <c r="D3" s="343"/>
      <c r="E3" s="343"/>
      <c r="F3" s="343"/>
      <c r="G3" s="343"/>
      <c r="H3" s="343"/>
      <c r="I3" s="343"/>
      <c r="J3" s="343"/>
      <c r="K3" s="343"/>
      <c r="L3" s="343"/>
      <c r="M3" s="343"/>
      <c r="N3" s="343"/>
      <c r="O3" s="343"/>
      <c r="P3" s="343"/>
      <c r="Q3" s="343"/>
      <c r="R3" s="344"/>
    </row>
    <row r="4" spans="2:19" ht="15.75" customHeight="1" x14ac:dyDescent="0.3">
      <c r="B4" s="19"/>
      <c r="C4" s="20"/>
      <c r="D4" s="20"/>
      <c r="E4" s="19"/>
      <c r="F4" s="19"/>
      <c r="G4" s="21" t="s">
        <v>180</v>
      </c>
      <c r="H4" s="22"/>
      <c r="I4" s="312" t="s">
        <v>303</v>
      </c>
      <c r="J4" s="312"/>
      <c r="K4" s="312"/>
      <c r="L4" s="312"/>
      <c r="M4" s="312"/>
      <c r="N4" s="312"/>
      <c r="O4" s="22"/>
      <c r="P4" s="22"/>
      <c r="Q4" s="22"/>
      <c r="R4" s="24"/>
    </row>
    <row r="5" spans="2:19" ht="36.6" customHeight="1" x14ac:dyDescent="0.3">
      <c r="B5" s="25" t="s">
        <v>24</v>
      </c>
      <c r="C5" s="25" t="s">
        <v>25</v>
      </c>
      <c r="D5" s="346" t="s">
        <v>178</v>
      </c>
      <c r="E5" s="347"/>
      <c r="F5" s="348"/>
      <c r="G5" s="26" t="s">
        <v>179</v>
      </c>
      <c r="H5" s="349" t="s">
        <v>26</v>
      </c>
      <c r="I5" s="350"/>
      <c r="J5" s="27"/>
      <c r="K5" s="27"/>
      <c r="L5" s="27"/>
      <c r="M5" s="27"/>
      <c r="N5" s="27"/>
      <c r="O5" s="28"/>
      <c r="P5" s="313" t="s">
        <v>239</v>
      </c>
      <c r="Q5" s="314"/>
      <c r="R5" s="29" t="s">
        <v>266</v>
      </c>
      <c r="S5" s="10"/>
    </row>
    <row r="6" spans="2:19" x14ac:dyDescent="0.3">
      <c r="B6" s="30" t="s">
        <v>0</v>
      </c>
      <c r="C6" s="31" t="s">
        <v>1</v>
      </c>
      <c r="D6" s="31" t="s">
        <v>3</v>
      </c>
      <c r="E6" s="32"/>
      <c r="F6" s="33"/>
      <c r="G6" s="34" t="s">
        <v>138</v>
      </c>
      <c r="H6" s="35" t="s">
        <v>137</v>
      </c>
      <c r="I6" s="36" t="s">
        <v>299</v>
      </c>
      <c r="J6" s="37"/>
      <c r="K6" s="366"/>
      <c r="L6" s="366"/>
      <c r="M6" s="366"/>
      <c r="N6" s="366"/>
      <c r="O6" s="39" t="s">
        <v>295</v>
      </c>
      <c r="P6" s="40"/>
      <c r="Q6" s="39"/>
      <c r="R6" s="41"/>
      <c r="S6" s="12"/>
    </row>
    <row r="7" spans="2:19" x14ac:dyDescent="0.3">
      <c r="B7" s="42"/>
      <c r="C7" s="43" t="s">
        <v>2</v>
      </c>
      <c r="D7" s="43"/>
      <c r="E7" s="44"/>
      <c r="F7" s="45"/>
      <c r="G7" s="46" t="s">
        <v>138</v>
      </c>
      <c r="H7" s="47" t="s">
        <v>137</v>
      </c>
      <c r="I7" s="48" t="s">
        <v>299</v>
      </c>
      <c r="J7" s="81"/>
      <c r="K7" s="367"/>
      <c r="L7" s="367"/>
      <c r="M7" s="367"/>
      <c r="N7" s="367"/>
      <c r="O7" s="50" t="s">
        <v>295</v>
      </c>
      <c r="P7" s="51"/>
      <c r="Q7" s="50"/>
      <c r="R7" s="52"/>
    </row>
    <row r="8" spans="2:19" x14ac:dyDescent="0.3">
      <c r="B8" s="53" t="s">
        <v>4</v>
      </c>
      <c r="C8" s="54" t="s">
        <v>4</v>
      </c>
      <c r="D8" s="54" t="s">
        <v>258</v>
      </c>
      <c r="E8" s="55"/>
      <c r="F8" s="56"/>
      <c r="G8" s="57" t="s">
        <v>138</v>
      </c>
      <c r="H8" s="58" t="s">
        <v>4</v>
      </c>
      <c r="I8" s="59" t="s">
        <v>329</v>
      </c>
      <c r="J8" s="60"/>
      <c r="K8" s="60"/>
      <c r="L8" s="60" t="s">
        <v>299</v>
      </c>
      <c r="M8" s="61"/>
      <c r="N8" s="23"/>
      <c r="O8" s="62" t="s">
        <v>296</v>
      </c>
      <c r="P8" s="63"/>
      <c r="Q8" s="64"/>
      <c r="R8" s="65"/>
    </row>
    <row r="9" spans="2:19" x14ac:dyDescent="0.3">
      <c r="B9" s="66" t="s">
        <v>261</v>
      </c>
      <c r="C9" s="67" t="s">
        <v>261</v>
      </c>
      <c r="D9" s="40" t="s">
        <v>11</v>
      </c>
      <c r="E9" s="68"/>
      <c r="F9" s="69"/>
      <c r="G9" s="34" t="s">
        <v>138</v>
      </c>
      <c r="H9" s="35" t="s">
        <v>259</v>
      </c>
      <c r="I9" s="70" t="s">
        <v>261</v>
      </c>
      <c r="J9" s="71"/>
      <c r="K9" s="71"/>
      <c r="L9" s="71" t="s">
        <v>299</v>
      </c>
      <c r="M9" s="72"/>
      <c r="N9" s="73"/>
      <c r="O9" s="74" t="s">
        <v>296</v>
      </c>
      <c r="P9" s="272"/>
      <c r="Q9" s="75"/>
      <c r="R9" s="76"/>
    </row>
    <row r="10" spans="2:19" x14ac:dyDescent="0.3">
      <c r="B10" s="77" t="s">
        <v>260</v>
      </c>
      <c r="C10" s="78" t="s">
        <v>260</v>
      </c>
      <c r="D10" s="51"/>
      <c r="E10" s="79"/>
      <c r="F10" s="80"/>
      <c r="G10" s="46"/>
      <c r="H10" s="47"/>
      <c r="I10" s="48" t="s">
        <v>330</v>
      </c>
      <c r="J10" s="49"/>
      <c r="K10" s="49"/>
      <c r="L10" s="49" t="s">
        <v>299</v>
      </c>
      <c r="M10" s="81"/>
      <c r="N10" s="82"/>
      <c r="O10" s="50" t="s">
        <v>297</v>
      </c>
      <c r="P10" s="51"/>
      <c r="Q10" s="83"/>
      <c r="R10" s="84"/>
    </row>
    <row r="11" spans="2:19" x14ac:dyDescent="0.3">
      <c r="B11" s="85" t="s">
        <v>5</v>
      </c>
      <c r="C11" s="86" t="s">
        <v>6</v>
      </c>
      <c r="D11" s="86" t="s">
        <v>325</v>
      </c>
      <c r="E11" s="87"/>
      <c r="F11" s="88"/>
      <c r="G11" s="57" t="s">
        <v>138</v>
      </c>
      <c r="H11" s="58" t="s">
        <v>7</v>
      </c>
      <c r="I11" s="59" t="s">
        <v>8</v>
      </c>
      <c r="J11" s="60"/>
      <c r="K11" s="60"/>
      <c r="L11" s="60"/>
      <c r="M11" s="60"/>
      <c r="N11" s="60"/>
      <c r="O11" s="62"/>
      <c r="P11" s="54"/>
      <c r="Q11" s="62"/>
      <c r="R11" s="65"/>
    </row>
    <row r="12" spans="2:19" x14ac:dyDescent="0.3">
      <c r="B12" s="89"/>
      <c r="C12" s="31" t="s">
        <v>9</v>
      </c>
      <c r="D12" s="31" t="s">
        <v>10</v>
      </c>
      <c r="E12" s="32"/>
      <c r="F12" s="33"/>
      <c r="G12" s="90" t="s">
        <v>138</v>
      </c>
      <c r="H12" s="91" t="s">
        <v>262</v>
      </c>
      <c r="I12" s="70" t="s">
        <v>299</v>
      </c>
      <c r="J12" s="273"/>
      <c r="K12" s="368"/>
      <c r="L12" s="368"/>
      <c r="M12" s="368"/>
      <c r="N12" s="368"/>
      <c r="O12" s="92" t="s">
        <v>298</v>
      </c>
      <c r="P12" s="93"/>
      <c r="Q12" s="92"/>
      <c r="R12" s="94"/>
    </row>
    <row r="13" spans="2:19" x14ac:dyDescent="0.3">
      <c r="B13" s="89"/>
      <c r="C13" s="95"/>
      <c r="D13" s="95"/>
      <c r="E13" s="96"/>
      <c r="F13" s="97"/>
      <c r="G13" s="98" t="s">
        <v>138</v>
      </c>
      <c r="H13" s="99" t="s">
        <v>12</v>
      </c>
      <c r="I13" s="100" t="s">
        <v>299</v>
      </c>
      <c r="J13" s="274"/>
      <c r="K13" s="369"/>
      <c r="L13" s="369"/>
      <c r="M13" s="369"/>
      <c r="N13" s="369"/>
      <c r="O13" s="102" t="s">
        <v>298</v>
      </c>
      <c r="P13" s="275"/>
      <c r="Q13" s="103"/>
      <c r="R13" s="104"/>
    </row>
    <row r="14" spans="2:19" x14ac:dyDescent="0.3">
      <c r="B14" s="89"/>
      <c r="C14" s="95"/>
      <c r="D14" s="95"/>
      <c r="E14" s="96"/>
      <c r="F14" s="97"/>
      <c r="G14" s="98" t="s">
        <v>138</v>
      </c>
      <c r="H14" s="99" t="s">
        <v>13</v>
      </c>
      <c r="I14" s="100" t="s">
        <v>299</v>
      </c>
      <c r="J14" s="274"/>
      <c r="K14" s="369"/>
      <c r="L14" s="369"/>
      <c r="M14" s="369"/>
      <c r="N14" s="369"/>
      <c r="O14" s="102" t="s">
        <v>298</v>
      </c>
      <c r="P14" s="275"/>
      <c r="Q14" s="103"/>
      <c r="R14" s="104"/>
    </row>
    <row r="15" spans="2:19" x14ac:dyDescent="0.3">
      <c r="B15" s="89"/>
      <c r="C15" s="95"/>
      <c r="D15" s="95"/>
      <c r="E15" s="96"/>
      <c r="F15" s="97"/>
      <c r="G15" s="98" t="s">
        <v>138</v>
      </c>
      <c r="H15" s="105" t="s">
        <v>14</v>
      </c>
      <c r="I15" s="106" t="s">
        <v>299</v>
      </c>
      <c r="J15" s="274"/>
      <c r="K15" s="369"/>
      <c r="L15" s="369"/>
      <c r="M15" s="369"/>
      <c r="N15" s="369"/>
      <c r="O15" s="108" t="s">
        <v>298</v>
      </c>
      <c r="P15" s="109"/>
      <c r="Q15" s="102"/>
      <c r="R15" s="104"/>
    </row>
    <row r="16" spans="2:19" x14ac:dyDescent="0.3">
      <c r="B16" s="89"/>
      <c r="C16" s="95"/>
      <c r="D16" s="95"/>
      <c r="E16" s="96"/>
      <c r="F16" s="97"/>
      <c r="G16" s="98" t="s">
        <v>138</v>
      </c>
      <c r="H16" s="99" t="s">
        <v>15</v>
      </c>
      <c r="I16" s="100" t="s">
        <v>299</v>
      </c>
      <c r="J16" s="274"/>
      <c r="K16" s="369"/>
      <c r="L16" s="369"/>
      <c r="M16" s="369"/>
      <c r="N16" s="369"/>
      <c r="O16" s="102" t="s">
        <v>298</v>
      </c>
      <c r="P16" s="109"/>
      <c r="Q16" s="102"/>
      <c r="R16" s="104"/>
    </row>
    <row r="17" spans="2:19" x14ac:dyDescent="0.3">
      <c r="B17" s="89"/>
      <c r="C17" s="43"/>
      <c r="D17" s="43"/>
      <c r="E17" s="44"/>
      <c r="F17" s="45"/>
      <c r="G17" s="46" t="s">
        <v>138</v>
      </c>
      <c r="H17" s="47" t="s">
        <v>16</v>
      </c>
      <c r="I17" s="48" t="s">
        <v>299</v>
      </c>
      <c r="J17" s="276"/>
      <c r="K17" s="370"/>
      <c r="L17" s="370"/>
      <c r="M17" s="370"/>
      <c r="N17" s="370"/>
      <c r="O17" s="50" t="s">
        <v>298</v>
      </c>
      <c r="P17" s="292"/>
      <c r="Q17" s="111"/>
      <c r="R17" s="112"/>
    </row>
    <row r="18" spans="2:19" x14ac:dyDescent="0.3">
      <c r="B18" s="89"/>
      <c r="C18" s="31" t="s">
        <v>17</v>
      </c>
      <c r="D18" s="31" t="s">
        <v>10</v>
      </c>
      <c r="E18" s="32"/>
      <c r="F18" s="33"/>
      <c r="G18" s="34" t="s">
        <v>138</v>
      </c>
      <c r="H18" s="35" t="s">
        <v>17</v>
      </c>
      <c r="I18" s="36" t="s">
        <v>299</v>
      </c>
      <c r="J18" s="273"/>
      <c r="K18" s="366"/>
      <c r="L18" s="366"/>
      <c r="M18" s="366"/>
      <c r="N18" s="366"/>
      <c r="O18" s="39" t="s">
        <v>298</v>
      </c>
      <c r="P18" s="114"/>
      <c r="Q18" s="254"/>
      <c r="R18" s="76"/>
    </row>
    <row r="19" spans="2:19" x14ac:dyDescent="0.3">
      <c r="B19" s="89"/>
      <c r="C19" s="95"/>
      <c r="D19" s="95"/>
      <c r="E19" s="96"/>
      <c r="F19" s="97"/>
      <c r="G19" s="116"/>
      <c r="H19" s="117"/>
      <c r="I19" s="118"/>
      <c r="J19" s="119"/>
      <c r="K19" s="371"/>
      <c r="L19" s="371"/>
      <c r="M19" s="371"/>
      <c r="N19" s="371"/>
      <c r="O19" s="121"/>
      <c r="P19" s="17"/>
      <c r="Q19" s="256"/>
      <c r="R19" s="94"/>
    </row>
    <row r="20" spans="2:19" x14ac:dyDescent="0.3">
      <c r="B20" s="89"/>
      <c r="C20" s="43"/>
      <c r="D20" s="43"/>
      <c r="E20" s="44"/>
      <c r="F20" s="45"/>
      <c r="G20" s="46" t="s">
        <v>138</v>
      </c>
      <c r="H20" s="47" t="s">
        <v>18</v>
      </c>
      <c r="I20" s="48" t="s">
        <v>299</v>
      </c>
      <c r="J20" s="276"/>
      <c r="K20" s="367"/>
      <c r="L20" s="367"/>
      <c r="M20" s="367"/>
      <c r="N20" s="367"/>
      <c r="O20" s="50" t="s">
        <v>298</v>
      </c>
      <c r="P20" s="123"/>
      <c r="Q20" s="83"/>
      <c r="R20" s="112"/>
    </row>
    <row r="21" spans="2:19" x14ac:dyDescent="0.3">
      <c r="B21" s="89"/>
      <c r="C21" s="93" t="s">
        <v>20</v>
      </c>
      <c r="D21" s="93" t="s">
        <v>185</v>
      </c>
      <c r="E21" s="19"/>
      <c r="F21" s="124"/>
      <c r="G21" s="90" t="s">
        <v>138</v>
      </c>
      <c r="H21" s="91" t="s">
        <v>21</v>
      </c>
      <c r="I21" s="70" t="s">
        <v>299</v>
      </c>
      <c r="J21" s="278"/>
      <c r="K21" s="368"/>
      <c r="L21" s="368"/>
      <c r="M21" s="368"/>
      <c r="N21" s="368"/>
      <c r="O21" s="121" t="s">
        <v>298</v>
      </c>
      <c r="P21" s="125"/>
      <c r="Q21" s="121"/>
      <c r="R21" s="126"/>
    </row>
    <row r="22" spans="2:19" ht="24" x14ac:dyDescent="0.3">
      <c r="B22" s="89"/>
      <c r="C22" s="93"/>
      <c r="D22" s="93"/>
      <c r="E22" s="19"/>
      <c r="F22" s="124"/>
      <c r="G22" s="98" t="s">
        <v>138</v>
      </c>
      <c r="H22" s="99" t="s">
        <v>22</v>
      </c>
      <c r="I22" s="100" t="s">
        <v>299</v>
      </c>
      <c r="J22" s="274"/>
      <c r="K22" s="369"/>
      <c r="L22" s="369"/>
      <c r="M22" s="369"/>
      <c r="N22" s="369"/>
      <c r="O22" s="102" t="s">
        <v>297</v>
      </c>
      <c r="P22" s="109"/>
      <c r="Q22" s="102"/>
      <c r="R22" s="104"/>
    </row>
    <row r="23" spans="2:19" ht="24" x14ac:dyDescent="0.3">
      <c r="B23" s="127"/>
      <c r="C23" s="51"/>
      <c r="D23" s="51"/>
      <c r="E23" s="79"/>
      <c r="F23" s="80"/>
      <c r="G23" s="46" t="s">
        <v>138</v>
      </c>
      <c r="H23" s="279" t="s">
        <v>23</v>
      </c>
      <c r="I23" s="128" t="s">
        <v>299</v>
      </c>
      <c r="J23" s="276"/>
      <c r="K23" s="370"/>
      <c r="L23" s="370"/>
      <c r="M23" s="370"/>
      <c r="N23" s="370"/>
      <c r="O23" s="130" t="s">
        <v>298</v>
      </c>
      <c r="P23" s="123"/>
      <c r="Q23" s="83"/>
      <c r="R23" s="112"/>
    </row>
    <row r="24" spans="2:19" x14ac:dyDescent="0.3">
      <c r="B24" s="89" t="s">
        <v>189</v>
      </c>
      <c r="C24" s="54" t="s">
        <v>27</v>
      </c>
      <c r="D24" s="54" t="s">
        <v>42</v>
      </c>
      <c r="E24" s="55"/>
      <c r="F24" s="56"/>
      <c r="G24" s="57" t="s">
        <v>138</v>
      </c>
      <c r="H24" s="58" t="s">
        <v>27</v>
      </c>
      <c r="I24" s="315" t="s">
        <v>182</v>
      </c>
      <c r="J24" s="312"/>
      <c r="K24" s="312"/>
      <c r="L24" s="312"/>
      <c r="M24" s="312"/>
      <c r="N24" s="312"/>
      <c r="O24" s="62"/>
      <c r="P24" s="54"/>
      <c r="Q24" s="62"/>
      <c r="R24" s="132" t="s">
        <v>256</v>
      </c>
      <c r="S24" s="7"/>
    </row>
    <row r="25" spans="2:19" x14ac:dyDescent="0.3">
      <c r="B25" s="89" t="s">
        <v>188</v>
      </c>
      <c r="C25" s="54" t="s">
        <v>29</v>
      </c>
      <c r="D25" s="54" t="s">
        <v>43</v>
      </c>
      <c r="E25" s="55"/>
      <c r="F25" s="56"/>
      <c r="G25" s="57" t="s">
        <v>138</v>
      </c>
      <c r="H25" s="58" t="s">
        <v>29</v>
      </c>
      <c r="I25" s="315" t="s">
        <v>32</v>
      </c>
      <c r="J25" s="312"/>
      <c r="K25" s="312"/>
      <c r="L25" s="312"/>
      <c r="M25" s="312"/>
      <c r="N25" s="312"/>
      <c r="O25" s="62"/>
      <c r="P25" s="63"/>
      <c r="Q25" s="64"/>
      <c r="R25" s="132" t="s">
        <v>256</v>
      </c>
      <c r="S25" s="7"/>
    </row>
    <row r="26" spans="2:19" x14ac:dyDescent="0.3">
      <c r="B26" s="89" t="s">
        <v>28</v>
      </c>
      <c r="C26" s="31" t="s">
        <v>30</v>
      </c>
      <c r="D26" s="31" t="s">
        <v>44</v>
      </c>
      <c r="E26" s="133" t="s">
        <v>140</v>
      </c>
      <c r="F26" s="33"/>
      <c r="G26" s="34" t="s">
        <v>138</v>
      </c>
      <c r="H26" s="35" t="s">
        <v>30</v>
      </c>
      <c r="I26" s="336" t="s">
        <v>31</v>
      </c>
      <c r="J26" s="337"/>
      <c r="K26" s="337"/>
      <c r="L26" s="337"/>
      <c r="M26" s="337"/>
      <c r="N26" s="337"/>
      <c r="O26" s="39"/>
      <c r="P26" s="258"/>
      <c r="Q26" s="115"/>
      <c r="R26" s="365" t="s">
        <v>256</v>
      </c>
      <c r="S26" s="7"/>
    </row>
    <row r="27" spans="2:19" ht="28.5" customHeight="1" x14ac:dyDescent="0.3">
      <c r="B27" s="89"/>
      <c r="C27" s="95"/>
      <c r="D27" s="95"/>
      <c r="E27" s="134"/>
      <c r="F27" s="97"/>
      <c r="G27" s="135" t="s">
        <v>138</v>
      </c>
      <c r="H27" s="136" t="s">
        <v>229</v>
      </c>
      <c r="I27" s="316" t="s">
        <v>202</v>
      </c>
      <c r="J27" s="317"/>
      <c r="K27" s="317"/>
      <c r="L27" s="317"/>
      <c r="M27" s="317"/>
      <c r="N27" s="317"/>
      <c r="O27" s="121"/>
      <c r="P27" s="286"/>
      <c r="Q27" s="137"/>
      <c r="R27" s="356"/>
      <c r="S27" s="7"/>
    </row>
    <row r="28" spans="2:19" ht="28.5" customHeight="1" x14ac:dyDescent="0.3">
      <c r="B28" s="89"/>
      <c r="C28" s="95"/>
      <c r="D28" s="95"/>
      <c r="E28" s="138" t="s">
        <v>143</v>
      </c>
      <c r="F28" s="139"/>
      <c r="G28" s="140" t="s">
        <v>138</v>
      </c>
      <c r="H28" s="141" t="s">
        <v>190</v>
      </c>
      <c r="I28" s="330" t="s">
        <v>264</v>
      </c>
      <c r="J28" s="331"/>
      <c r="K28" s="331"/>
      <c r="L28" s="331"/>
      <c r="M28" s="331"/>
      <c r="N28" s="331"/>
      <c r="O28" s="92"/>
      <c r="P28" s="285"/>
      <c r="Q28" s="142"/>
      <c r="R28" s="354" t="s">
        <v>256</v>
      </c>
      <c r="S28" s="7"/>
    </row>
    <row r="29" spans="2:19" x14ac:dyDescent="0.3">
      <c r="B29" s="89"/>
      <c r="C29" s="95"/>
      <c r="D29" s="95"/>
      <c r="E29" s="134"/>
      <c r="F29" s="97" t="s">
        <v>141</v>
      </c>
      <c r="G29" s="143" t="s">
        <v>138</v>
      </c>
      <c r="H29" s="144" t="s">
        <v>191</v>
      </c>
      <c r="I29" s="316" t="s">
        <v>192</v>
      </c>
      <c r="J29" s="317"/>
      <c r="K29" s="317"/>
      <c r="L29" s="317"/>
      <c r="M29" s="317"/>
      <c r="N29" s="317"/>
      <c r="O29" s="121"/>
      <c r="P29" s="286"/>
      <c r="Q29" s="137"/>
      <c r="R29" s="356"/>
      <c r="S29" s="7"/>
    </row>
    <row r="30" spans="2:19" x14ac:dyDescent="0.3">
      <c r="B30" s="89"/>
      <c r="C30" s="95"/>
      <c r="D30" s="95"/>
      <c r="E30" s="134"/>
      <c r="F30" s="97" t="s">
        <v>142</v>
      </c>
      <c r="G30" s="98" t="s">
        <v>138</v>
      </c>
      <c r="H30" s="99" t="s">
        <v>139</v>
      </c>
      <c r="I30" s="318" t="s">
        <v>181</v>
      </c>
      <c r="J30" s="319"/>
      <c r="K30" s="319"/>
      <c r="L30" s="319"/>
      <c r="M30" s="319"/>
      <c r="N30" s="319"/>
      <c r="O30" s="121"/>
      <c r="P30" s="286"/>
      <c r="Q30" s="145"/>
      <c r="R30" s="146" t="s">
        <v>256</v>
      </c>
      <c r="S30" s="7"/>
    </row>
    <row r="31" spans="2:19" ht="28.5" customHeight="1" x14ac:dyDescent="0.3">
      <c r="B31" s="89"/>
      <c r="C31" s="95"/>
      <c r="D31" s="95"/>
      <c r="E31" s="134"/>
      <c r="F31" s="97"/>
      <c r="G31" s="147" t="s">
        <v>138</v>
      </c>
      <c r="H31" s="148" t="s">
        <v>218</v>
      </c>
      <c r="I31" s="324" t="s">
        <v>314</v>
      </c>
      <c r="J31" s="325"/>
      <c r="K31" s="325"/>
      <c r="L31" s="325"/>
      <c r="M31" s="325"/>
      <c r="N31" s="325"/>
      <c r="O31" s="149"/>
      <c r="P31" s="296" t="str">
        <f>IF(G31="■","構造計算","")</f>
        <v/>
      </c>
      <c r="Q31" s="102"/>
      <c r="R31" s="150" t="s">
        <v>256</v>
      </c>
      <c r="S31" s="7"/>
    </row>
    <row r="32" spans="2:19" ht="28.5" customHeight="1" x14ac:dyDescent="0.3">
      <c r="B32" s="89"/>
      <c r="C32" s="95"/>
      <c r="D32" s="151"/>
      <c r="E32" s="138" t="s">
        <v>144</v>
      </c>
      <c r="F32" s="139"/>
      <c r="G32" s="152" t="s">
        <v>138</v>
      </c>
      <c r="H32" s="141" t="s">
        <v>34</v>
      </c>
      <c r="I32" s="330" t="s">
        <v>338</v>
      </c>
      <c r="J32" s="331"/>
      <c r="K32" s="331"/>
      <c r="L32" s="331"/>
      <c r="M32" s="331"/>
      <c r="N32" s="331"/>
      <c r="O32" s="153"/>
      <c r="P32" s="285"/>
      <c r="Q32" s="142"/>
      <c r="R32" s="354" t="s">
        <v>256</v>
      </c>
      <c r="S32" s="7"/>
    </row>
    <row r="33" spans="2:19" ht="28.5" customHeight="1" x14ac:dyDescent="0.3">
      <c r="B33" s="89"/>
      <c r="C33" s="154"/>
      <c r="D33" s="155"/>
      <c r="E33" s="156"/>
      <c r="F33" s="45"/>
      <c r="G33" s="135" t="s">
        <v>138</v>
      </c>
      <c r="H33" s="157" t="s">
        <v>194</v>
      </c>
      <c r="I33" s="334" t="s">
        <v>201</v>
      </c>
      <c r="J33" s="335"/>
      <c r="K33" s="335"/>
      <c r="L33" s="335"/>
      <c r="M33" s="335"/>
      <c r="N33" s="335"/>
      <c r="O33" s="50"/>
      <c r="P33" s="259"/>
      <c r="Q33" s="159"/>
      <c r="R33" s="364"/>
      <c r="S33" s="7"/>
    </row>
    <row r="34" spans="2:19" x14ac:dyDescent="0.3">
      <c r="B34" s="89"/>
      <c r="C34" s="31" t="s">
        <v>33</v>
      </c>
      <c r="D34" s="160" t="s">
        <v>145</v>
      </c>
      <c r="E34" s="32" t="s">
        <v>140</v>
      </c>
      <c r="F34" s="33"/>
      <c r="G34" s="34" t="s">
        <v>138</v>
      </c>
      <c r="H34" s="35" t="s">
        <v>35</v>
      </c>
      <c r="I34" s="340" t="s">
        <v>245</v>
      </c>
      <c r="J34" s="341"/>
      <c r="K34" s="341"/>
      <c r="L34" s="341"/>
      <c r="M34" s="341"/>
      <c r="N34" s="341"/>
      <c r="O34" s="161"/>
      <c r="P34" s="258"/>
      <c r="Q34" s="115"/>
      <c r="R34" s="365" t="s">
        <v>256</v>
      </c>
      <c r="S34" s="7"/>
    </row>
    <row r="35" spans="2:19" ht="28.5" customHeight="1" x14ac:dyDescent="0.3">
      <c r="B35" s="89"/>
      <c r="C35" s="95" t="s">
        <v>205</v>
      </c>
      <c r="D35" s="151"/>
      <c r="E35" s="162"/>
      <c r="F35" s="163"/>
      <c r="G35" s="135" t="s">
        <v>138</v>
      </c>
      <c r="H35" s="136" t="s">
        <v>194</v>
      </c>
      <c r="I35" s="316" t="s">
        <v>200</v>
      </c>
      <c r="J35" s="317"/>
      <c r="K35" s="317"/>
      <c r="L35" s="317"/>
      <c r="M35" s="317"/>
      <c r="N35" s="317"/>
      <c r="O35" s="121"/>
      <c r="P35" s="286"/>
      <c r="Q35" s="137"/>
      <c r="R35" s="356"/>
      <c r="S35" s="7"/>
    </row>
    <row r="36" spans="2:19" x14ac:dyDescent="0.3">
      <c r="B36" s="89"/>
      <c r="C36" s="95"/>
      <c r="D36" s="151"/>
      <c r="E36" s="96" t="s">
        <v>143</v>
      </c>
      <c r="F36" s="97"/>
      <c r="G36" s="143" t="s">
        <v>138</v>
      </c>
      <c r="H36" s="144" t="s">
        <v>36</v>
      </c>
      <c r="I36" s="318" t="s">
        <v>37</v>
      </c>
      <c r="J36" s="319"/>
      <c r="K36" s="319"/>
      <c r="L36" s="319"/>
      <c r="M36" s="319"/>
      <c r="N36" s="319"/>
      <c r="O36" s="164"/>
      <c r="P36" s="293"/>
      <c r="Q36" s="103"/>
      <c r="R36" s="150" t="s">
        <v>256</v>
      </c>
      <c r="S36" s="7"/>
    </row>
    <row r="37" spans="2:19" ht="28.5" customHeight="1" x14ac:dyDescent="0.3">
      <c r="B37" s="89"/>
      <c r="C37" s="95"/>
      <c r="D37" s="151"/>
      <c r="E37" s="96"/>
      <c r="F37" s="97"/>
      <c r="G37" s="147" t="s">
        <v>138</v>
      </c>
      <c r="H37" s="165" t="s">
        <v>203</v>
      </c>
      <c r="I37" s="318" t="s">
        <v>204</v>
      </c>
      <c r="J37" s="319"/>
      <c r="K37" s="319"/>
      <c r="L37" s="319"/>
      <c r="M37" s="319"/>
      <c r="N37" s="319"/>
      <c r="O37" s="102"/>
      <c r="P37" s="293"/>
      <c r="Q37" s="102"/>
      <c r="R37" s="166" t="s">
        <v>256</v>
      </c>
      <c r="S37" s="7"/>
    </row>
    <row r="38" spans="2:19" ht="28.5" customHeight="1" x14ac:dyDescent="0.3">
      <c r="B38" s="89"/>
      <c r="C38" s="95"/>
      <c r="D38" s="151"/>
      <c r="E38" s="96"/>
      <c r="F38" s="97"/>
      <c r="G38" s="147" t="s">
        <v>138</v>
      </c>
      <c r="H38" s="148" t="s">
        <v>218</v>
      </c>
      <c r="I38" s="324" t="s">
        <v>315</v>
      </c>
      <c r="J38" s="325"/>
      <c r="K38" s="325"/>
      <c r="L38" s="325"/>
      <c r="M38" s="325"/>
      <c r="N38" s="325"/>
      <c r="O38" s="167"/>
      <c r="P38" s="296" t="str">
        <f>IF(G38="■","構造計算","")</f>
        <v/>
      </c>
      <c r="Q38" s="102"/>
      <c r="R38" s="150" t="s">
        <v>256</v>
      </c>
      <c r="S38" s="7"/>
    </row>
    <row r="39" spans="2:19" x14ac:dyDescent="0.3">
      <c r="B39" s="89"/>
      <c r="C39" s="95"/>
      <c r="D39" s="151"/>
      <c r="E39" s="138" t="s">
        <v>144</v>
      </c>
      <c r="F39" s="139"/>
      <c r="G39" s="98" t="s">
        <v>138</v>
      </c>
      <c r="H39" s="99" t="s">
        <v>38</v>
      </c>
      <c r="I39" s="318" t="s">
        <v>39</v>
      </c>
      <c r="J39" s="319"/>
      <c r="K39" s="319"/>
      <c r="L39" s="319"/>
      <c r="M39" s="319"/>
      <c r="N39" s="319"/>
      <c r="O39" s="102"/>
      <c r="P39" s="293"/>
      <c r="Q39" s="103"/>
      <c r="R39" s="150" t="s">
        <v>256</v>
      </c>
      <c r="S39" s="7"/>
    </row>
    <row r="40" spans="2:19" x14ac:dyDescent="0.3">
      <c r="B40" s="89"/>
      <c r="C40" s="95"/>
      <c r="D40" s="151"/>
      <c r="E40" s="162"/>
      <c r="F40" s="163"/>
      <c r="G40" s="135" t="s">
        <v>19</v>
      </c>
      <c r="H40" s="136" t="s">
        <v>229</v>
      </c>
      <c r="I40" s="316" t="s">
        <v>257</v>
      </c>
      <c r="J40" s="317"/>
      <c r="K40" s="317"/>
      <c r="L40" s="317"/>
      <c r="M40" s="317"/>
      <c r="N40" s="317"/>
      <c r="O40" s="121"/>
      <c r="P40" s="286"/>
      <c r="Q40" s="121"/>
      <c r="R40" s="170" t="s">
        <v>19</v>
      </c>
      <c r="S40" s="7"/>
    </row>
    <row r="41" spans="2:19" x14ac:dyDescent="0.3">
      <c r="B41" s="89"/>
      <c r="C41" s="95"/>
      <c r="D41" s="151"/>
      <c r="E41" s="171" t="s">
        <v>146</v>
      </c>
      <c r="F41" s="172"/>
      <c r="G41" s="98" t="s">
        <v>138</v>
      </c>
      <c r="H41" s="99" t="s">
        <v>45</v>
      </c>
      <c r="I41" s="318" t="s">
        <v>40</v>
      </c>
      <c r="J41" s="319"/>
      <c r="K41" s="319"/>
      <c r="L41" s="319"/>
      <c r="M41" s="319"/>
      <c r="N41" s="319"/>
      <c r="O41" s="102"/>
      <c r="P41" s="293"/>
      <c r="Q41" s="103"/>
      <c r="R41" s="146" t="s">
        <v>256</v>
      </c>
      <c r="S41" s="7"/>
    </row>
    <row r="42" spans="2:19" x14ac:dyDescent="0.3">
      <c r="B42" s="89"/>
      <c r="C42" s="95"/>
      <c r="D42" s="151"/>
      <c r="E42" s="171" t="s">
        <v>147</v>
      </c>
      <c r="F42" s="172"/>
      <c r="G42" s="98" t="s">
        <v>138</v>
      </c>
      <c r="H42" s="99" t="s">
        <v>41</v>
      </c>
      <c r="I42" s="318" t="s">
        <v>267</v>
      </c>
      <c r="J42" s="319"/>
      <c r="K42" s="319"/>
      <c r="L42" s="319"/>
      <c r="M42" s="319"/>
      <c r="N42" s="319"/>
      <c r="O42" s="102"/>
      <c r="P42" s="293"/>
      <c r="Q42" s="103"/>
      <c r="R42" s="146" t="s">
        <v>256</v>
      </c>
      <c r="S42" s="7"/>
    </row>
    <row r="43" spans="2:19" x14ac:dyDescent="0.3">
      <c r="B43" s="89"/>
      <c r="C43" s="95"/>
      <c r="D43" s="151"/>
      <c r="E43" s="171" t="s">
        <v>148</v>
      </c>
      <c r="F43" s="172"/>
      <c r="G43" s="98" t="s">
        <v>138</v>
      </c>
      <c r="H43" s="99" t="s">
        <v>46</v>
      </c>
      <c r="I43" s="318" t="s">
        <v>183</v>
      </c>
      <c r="J43" s="319"/>
      <c r="K43" s="319"/>
      <c r="L43" s="319"/>
      <c r="M43" s="319"/>
      <c r="N43" s="319"/>
      <c r="O43" s="164"/>
      <c r="P43" s="293"/>
      <c r="Q43" s="103"/>
      <c r="R43" s="146" t="s">
        <v>256</v>
      </c>
      <c r="S43" s="7"/>
    </row>
    <row r="44" spans="2:19" x14ac:dyDescent="0.3">
      <c r="B44" s="89"/>
      <c r="C44" s="95"/>
      <c r="D44" s="151"/>
      <c r="E44" s="96" t="s">
        <v>149</v>
      </c>
      <c r="F44" s="97"/>
      <c r="G44" s="143" t="s">
        <v>138</v>
      </c>
      <c r="H44" s="144" t="s">
        <v>47</v>
      </c>
      <c r="I44" s="318" t="s">
        <v>268</v>
      </c>
      <c r="J44" s="319"/>
      <c r="K44" s="319"/>
      <c r="L44" s="319"/>
      <c r="M44" s="319"/>
      <c r="N44" s="319"/>
      <c r="O44" s="173"/>
      <c r="P44" s="285"/>
      <c r="Q44" s="142"/>
      <c r="R44" s="146" t="s">
        <v>256</v>
      </c>
      <c r="S44" s="7"/>
    </row>
    <row r="45" spans="2:19" x14ac:dyDescent="0.3">
      <c r="B45" s="89"/>
      <c r="C45" s="95"/>
      <c r="D45" s="151"/>
      <c r="E45" s="96"/>
      <c r="F45" s="174" t="s">
        <v>141</v>
      </c>
      <c r="G45" s="147" t="s">
        <v>138</v>
      </c>
      <c r="H45" s="165" t="s">
        <v>252</v>
      </c>
      <c r="I45" s="318" t="s">
        <v>279</v>
      </c>
      <c r="J45" s="319"/>
      <c r="K45" s="319"/>
      <c r="L45" s="319"/>
      <c r="M45" s="319"/>
      <c r="N45" s="319"/>
      <c r="O45" s="102"/>
      <c r="P45" s="109"/>
      <c r="Q45" s="102"/>
      <c r="R45" s="146" t="s">
        <v>256</v>
      </c>
      <c r="S45" s="7"/>
    </row>
    <row r="46" spans="2:19" x14ac:dyDescent="0.3">
      <c r="B46" s="89"/>
      <c r="C46" s="95"/>
      <c r="D46" s="151"/>
      <c r="E46" s="175"/>
      <c r="F46" s="176" t="s">
        <v>142</v>
      </c>
      <c r="G46" s="147" t="s">
        <v>138</v>
      </c>
      <c r="H46" s="177" t="s">
        <v>224</v>
      </c>
      <c r="I46" s="338" t="s">
        <v>269</v>
      </c>
      <c r="J46" s="339"/>
      <c r="K46" s="339"/>
      <c r="L46" s="339"/>
      <c r="M46" s="339"/>
      <c r="N46" s="339"/>
      <c r="O46" s="178"/>
      <c r="P46" s="109"/>
      <c r="Q46" s="102"/>
      <c r="R46" s="170" t="s">
        <v>138</v>
      </c>
      <c r="S46" s="7"/>
    </row>
    <row r="47" spans="2:19" ht="28.5" customHeight="1" x14ac:dyDescent="0.3">
      <c r="B47" s="89"/>
      <c r="C47" s="95"/>
      <c r="D47" s="151"/>
      <c r="E47" s="179" t="s">
        <v>150</v>
      </c>
      <c r="F47" s="180" t="s">
        <v>271</v>
      </c>
      <c r="G47" s="147" t="s">
        <v>138</v>
      </c>
      <c r="H47" s="148" t="s">
        <v>48</v>
      </c>
      <c r="I47" s="324" t="s">
        <v>270</v>
      </c>
      <c r="J47" s="325"/>
      <c r="K47" s="325"/>
      <c r="L47" s="325"/>
      <c r="M47" s="325"/>
      <c r="N47" s="325"/>
      <c r="O47" s="167"/>
      <c r="P47" s="296" t="str">
        <f>IF(G47="■","構造計算","")</f>
        <v/>
      </c>
      <c r="Q47" s="102"/>
      <c r="R47" s="150" t="s">
        <v>256</v>
      </c>
      <c r="S47" s="7"/>
    </row>
    <row r="48" spans="2:19" ht="15" customHeight="1" x14ac:dyDescent="0.3">
      <c r="B48" s="89"/>
      <c r="C48" s="95"/>
      <c r="D48" s="151"/>
      <c r="E48" s="181" t="s">
        <v>151</v>
      </c>
      <c r="F48" s="97" t="s">
        <v>141</v>
      </c>
      <c r="G48" s="140" t="s">
        <v>138</v>
      </c>
      <c r="H48" s="141" t="s">
        <v>49</v>
      </c>
      <c r="I48" s="330" t="s">
        <v>244</v>
      </c>
      <c r="J48" s="331"/>
      <c r="K48" s="331"/>
      <c r="L48" s="331"/>
      <c r="M48" s="331"/>
      <c r="N48" s="331"/>
      <c r="O48" s="92"/>
      <c r="P48" s="182"/>
      <c r="Q48" s="153"/>
      <c r="R48" s="354" t="s">
        <v>19</v>
      </c>
      <c r="S48" s="7"/>
    </row>
    <row r="49" spans="2:19" ht="52.5" customHeight="1" x14ac:dyDescent="0.3">
      <c r="B49" s="89"/>
      <c r="C49" s="95"/>
      <c r="D49" s="95"/>
      <c r="E49" s="175"/>
      <c r="F49" s="183" t="s">
        <v>152</v>
      </c>
      <c r="G49" s="116"/>
      <c r="H49" s="117"/>
      <c r="I49" s="362" t="s">
        <v>275</v>
      </c>
      <c r="J49" s="363"/>
      <c r="K49" s="363"/>
      <c r="L49" s="363"/>
      <c r="M49" s="363"/>
      <c r="N49" s="363"/>
      <c r="O49" s="184"/>
      <c r="P49" s="125"/>
      <c r="Q49" s="121"/>
      <c r="R49" s="356"/>
      <c r="S49" s="7"/>
    </row>
    <row r="50" spans="2:19" x14ac:dyDescent="0.3">
      <c r="B50" s="89"/>
      <c r="C50" s="185"/>
      <c r="D50" s="95"/>
      <c r="E50" s="186" t="s">
        <v>153</v>
      </c>
      <c r="F50" s="187"/>
      <c r="G50" s="140" t="s">
        <v>138</v>
      </c>
      <c r="H50" s="141" t="s">
        <v>273</v>
      </c>
      <c r="I50" s="330" t="s">
        <v>274</v>
      </c>
      <c r="J50" s="331"/>
      <c r="K50" s="331"/>
      <c r="L50" s="331"/>
      <c r="M50" s="331"/>
      <c r="N50" s="331"/>
      <c r="O50" s="92"/>
      <c r="P50" s="285"/>
      <c r="Q50" s="142"/>
      <c r="R50" s="357" t="s">
        <v>333</v>
      </c>
      <c r="S50" s="7"/>
    </row>
    <row r="51" spans="2:19" ht="28.5" customHeight="1" x14ac:dyDescent="0.3">
      <c r="B51" s="89"/>
      <c r="C51" s="95"/>
      <c r="D51" s="43"/>
      <c r="E51" s="188"/>
      <c r="F51" s="174"/>
      <c r="G51" s="189"/>
      <c r="H51" s="157"/>
      <c r="I51" s="334" t="s">
        <v>272</v>
      </c>
      <c r="J51" s="335"/>
      <c r="K51" s="335"/>
      <c r="L51" s="335"/>
      <c r="M51" s="335"/>
      <c r="N51" s="335"/>
      <c r="O51" s="50"/>
      <c r="P51" s="259"/>
      <c r="Q51" s="159"/>
      <c r="R51" s="358"/>
      <c r="S51" s="7"/>
    </row>
    <row r="52" spans="2:19" x14ac:dyDescent="0.3">
      <c r="B52" s="89"/>
      <c r="C52" s="40" t="s">
        <v>50</v>
      </c>
      <c r="D52" s="190" t="s">
        <v>154</v>
      </c>
      <c r="E52" s="32" t="s">
        <v>140</v>
      </c>
      <c r="F52" s="33"/>
      <c r="G52" s="34" t="s">
        <v>138</v>
      </c>
      <c r="H52" s="35" t="s">
        <v>51</v>
      </c>
      <c r="I52" s="328" t="s">
        <v>52</v>
      </c>
      <c r="J52" s="329"/>
      <c r="K52" s="329"/>
      <c r="L52" s="329"/>
      <c r="M52" s="329"/>
      <c r="N52" s="329"/>
      <c r="O52" s="74"/>
      <c r="P52" s="283"/>
      <c r="Q52" s="74"/>
      <c r="R52" s="166" t="s">
        <v>256</v>
      </c>
      <c r="S52" s="7"/>
    </row>
    <row r="53" spans="2:19" x14ac:dyDescent="0.3">
      <c r="B53" s="89"/>
      <c r="C53" s="191" t="s">
        <v>205</v>
      </c>
      <c r="D53" s="192"/>
      <c r="E53" s="162"/>
      <c r="F53" s="163"/>
      <c r="G53" s="147" t="s">
        <v>138</v>
      </c>
      <c r="H53" s="165" t="s">
        <v>155</v>
      </c>
      <c r="I53" s="318" t="s">
        <v>246</v>
      </c>
      <c r="J53" s="319"/>
      <c r="K53" s="319"/>
      <c r="L53" s="319"/>
      <c r="M53" s="319"/>
      <c r="N53" s="319"/>
      <c r="O53" s="102"/>
      <c r="P53" s="109"/>
      <c r="Q53" s="102"/>
      <c r="R53" s="170" t="s">
        <v>138</v>
      </c>
      <c r="S53" s="7"/>
    </row>
    <row r="54" spans="2:19" x14ac:dyDescent="0.3">
      <c r="B54" s="89"/>
      <c r="C54" s="93"/>
      <c r="D54" s="192"/>
      <c r="E54" s="171" t="s">
        <v>143</v>
      </c>
      <c r="F54" s="172"/>
      <c r="G54" s="98" t="s">
        <v>138</v>
      </c>
      <c r="H54" s="99" t="s">
        <v>53</v>
      </c>
      <c r="I54" s="318" t="s">
        <v>206</v>
      </c>
      <c r="J54" s="319"/>
      <c r="K54" s="319"/>
      <c r="L54" s="319"/>
      <c r="M54" s="319"/>
      <c r="N54" s="319"/>
      <c r="O54" s="102"/>
      <c r="P54" s="275"/>
      <c r="Q54" s="102"/>
      <c r="R54" s="150" t="s">
        <v>256</v>
      </c>
      <c r="S54" s="7"/>
    </row>
    <row r="55" spans="2:19" ht="28.5" customHeight="1" x14ac:dyDescent="0.3">
      <c r="B55" s="89"/>
      <c r="C55" s="93"/>
      <c r="D55" s="192"/>
      <c r="E55" s="181" t="s">
        <v>144</v>
      </c>
      <c r="F55" s="97"/>
      <c r="G55" s="140" t="s">
        <v>138</v>
      </c>
      <c r="H55" s="141" t="s">
        <v>54</v>
      </c>
      <c r="I55" s="330" t="s">
        <v>276</v>
      </c>
      <c r="J55" s="331"/>
      <c r="K55" s="331"/>
      <c r="L55" s="331"/>
      <c r="M55" s="331"/>
      <c r="N55" s="331"/>
      <c r="O55" s="92"/>
      <c r="P55" s="285"/>
      <c r="Q55" s="142"/>
      <c r="R55" s="354" t="s">
        <v>256</v>
      </c>
      <c r="S55" s="9"/>
    </row>
    <row r="56" spans="2:19" ht="28.5" customHeight="1" x14ac:dyDescent="0.3">
      <c r="B56" s="89"/>
      <c r="C56" s="93"/>
      <c r="D56" s="192"/>
      <c r="E56" s="162"/>
      <c r="F56" s="163"/>
      <c r="G56" s="135" t="s">
        <v>138</v>
      </c>
      <c r="H56" s="136" t="s">
        <v>194</v>
      </c>
      <c r="I56" s="316" t="s">
        <v>156</v>
      </c>
      <c r="J56" s="317"/>
      <c r="K56" s="317"/>
      <c r="L56" s="317"/>
      <c r="M56" s="317"/>
      <c r="N56" s="317"/>
      <c r="O56" s="121"/>
      <c r="P56" s="286"/>
      <c r="Q56" s="137"/>
      <c r="R56" s="356"/>
      <c r="S56" s="7"/>
    </row>
    <row r="57" spans="2:19" x14ac:dyDescent="0.3">
      <c r="B57" s="89"/>
      <c r="C57" s="93"/>
      <c r="D57" s="192"/>
      <c r="E57" s="193" t="s">
        <v>146</v>
      </c>
      <c r="F57" s="194"/>
      <c r="G57" s="152" t="s">
        <v>138</v>
      </c>
      <c r="H57" s="141" t="s">
        <v>282</v>
      </c>
      <c r="I57" s="330" t="s">
        <v>284</v>
      </c>
      <c r="J57" s="331"/>
      <c r="K57" s="331"/>
      <c r="L57" s="331"/>
      <c r="M57" s="331"/>
      <c r="N57" s="331"/>
      <c r="O57" s="153"/>
      <c r="P57" s="281"/>
      <c r="Q57" s="142"/>
      <c r="R57" s="354" t="s">
        <v>256</v>
      </c>
      <c r="S57" s="7"/>
    </row>
    <row r="58" spans="2:19" x14ac:dyDescent="0.3">
      <c r="B58" s="89"/>
      <c r="C58" s="93"/>
      <c r="D58" s="192"/>
      <c r="E58" s="195"/>
      <c r="F58" s="124"/>
      <c r="G58" s="140" t="s">
        <v>138</v>
      </c>
      <c r="H58" s="141" t="s">
        <v>291</v>
      </c>
      <c r="I58" s="332" t="s">
        <v>287</v>
      </c>
      <c r="J58" s="333"/>
      <c r="K58" s="333"/>
      <c r="L58" s="333"/>
      <c r="M58" s="333"/>
      <c r="N58" s="333"/>
      <c r="O58" s="92"/>
      <c r="P58" s="284"/>
      <c r="Q58" s="122"/>
      <c r="R58" s="355"/>
      <c r="S58" s="7"/>
    </row>
    <row r="59" spans="2:19" ht="24" x14ac:dyDescent="0.3">
      <c r="B59" s="89"/>
      <c r="C59" s="93"/>
      <c r="D59" s="192"/>
      <c r="E59" s="195"/>
      <c r="F59" s="124"/>
      <c r="G59" s="140" t="s">
        <v>138</v>
      </c>
      <c r="H59" s="141" t="s">
        <v>292</v>
      </c>
      <c r="I59" s="332" t="s">
        <v>288</v>
      </c>
      <c r="J59" s="333"/>
      <c r="K59" s="333"/>
      <c r="L59" s="333"/>
      <c r="M59" s="333"/>
      <c r="N59" s="333"/>
      <c r="O59" s="92"/>
      <c r="P59" s="284"/>
      <c r="Q59" s="122"/>
      <c r="R59" s="355"/>
      <c r="S59" s="7"/>
    </row>
    <row r="60" spans="2:19" x14ac:dyDescent="0.3">
      <c r="B60" s="89"/>
      <c r="C60" s="93"/>
      <c r="D60" s="192"/>
      <c r="E60" s="195"/>
      <c r="F60" s="124"/>
      <c r="G60" s="140" t="s">
        <v>138</v>
      </c>
      <c r="H60" s="141"/>
      <c r="I60" s="332" t="s">
        <v>290</v>
      </c>
      <c r="J60" s="333"/>
      <c r="K60" s="333"/>
      <c r="L60" s="333"/>
      <c r="M60" s="333"/>
      <c r="N60" s="333"/>
      <c r="O60" s="92"/>
      <c r="P60" s="284"/>
      <c r="Q60" s="122"/>
      <c r="R60" s="355"/>
      <c r="S60" s="7"/>
    </row>
    <row r="61" spans="2:19" x14ac:dyDescent="0.3">
      <c r="B61" s="89"/>
      <c r="C61" s="93"/>
      <c r="D61" s="192"/>
      <c r="E61" s="195"/>
      <c r="F61" s="124"/>
      <c r="G61" s="135" t="s">
        <v>138</v>
      </c>
      <c r="H61" s="136" t="s">
        <v>283</v>
      </c>
      <c r="I61" s="316" t="s">
        <v>289</v>
      </c>
      <c r="J61" s="317"/>
      <c r="K61" s="317"/>
      <c r="L61" s="317"/>
      <c r="M61" s="317"/>
      <c r="N61" s="317"/>
      <c r="O61" s="121"/>
      <c r="P61" s="272"/>
      <c r="Q61" s="137"/>
      <c r="R61" s="356"/>
      <c r="S61" s="7"/>
    </row>
    <row r="62" spans="2:19" x14ac:dyDescent="0.3">
      <c r="B62" s="89"/>
      <c r="C62" s="93"/>
      <c r="D62" s="192"/>
      <c r="E62" s="19"/>
      <c r="F62" s="124" t="s">
        <v>141</v>
      </c>
      <c r="G62" s="152" t="s">
        <v>138</v>
      </c>
      <c r="H62" s="165" t="s">
        <v>280</v>
      </c>
      <c r="I62" s="318" t="s">
        <v>285</v>
      </c>
      <c r="J62" s="319"/>
      <c r="K62" s="319"/>
      <c r="L62" s="319"/>
      <c r="M62" s="319"/>
      <c r="N62" s="319"/>
      <c r="O62" s="153"/>
      <c r="P62" s="275"/>
      <c r="Q62" s="103"/>
      <c r="R62" s="150" t="s">
        <v>256</v>
      </c>
      <c r="S62" s="7"/>
    </row>
    <row r="63" spans="2:19" x14ac:dyDescent="0.3">
      <c r="B63" s="89"/>
      <c r="C63" s="93"/>
      <c r="D63" s="192"/>
      <c r="E63" s="19"/>
      <c r="F63" s="124"/>
      <c r="G63" s="152" t="s">
        <v>138</v>
      </c>
      <c r="H63" s="141" t="s">
        <v>293</v>
      </c>
      <c r="I63" s="318" t="s">
        <v>294</v>
      </c>
      <c r="J63" s="319"/>
      <c r="K63" s="319"/>
      <c r="L63" s="319"/>
      <c r="M63" s="319"/>
      <c r="N63" s="319"/>
      <c r="O63" s="153"/>
      <c r="P63" s="275"/>
      <c r="Q63" s="103"/>
      <c r="R63" s="150" t="s">
        <v>256</v>
      </c>
      <c r="S63" s="7"/>
    </row>
    <row r="64" spans="2:19" x14ac:dyDescent="0.3">
      <c r="B64" s="89"/>
      <c r="C64" s="93"/>
      <c r="D64" s="192"/>
      <c r="E64" s="19"/>
      <c r="F64" s="124"/>
      <c r="G64" s="152" t="s">
        <v>138</v>
      </c>
      <c r="H64" s="165" t="s">
        <v>247</v>
      </c>
      <c r="I64" s="318" t="s">
        <v>265</v>
      </c>
      <c r="J64" s="319"/>
      <c r="K64" s="319"/>
      <c r="L64" s="319"/>
      <c r="M64" s="319"/>
      <c r="N64" s="319"/>
      <c r="O64" s="102"/>
      <c r="P64" s="275"/>
      <c r="Q64" s="103"/>
      <c r="R64" s="150" t="s">
        <v>256</v>
      </c>
      <c r="S64" s="7"/>
    </row>
    <row r="65" spans="2:19" x14ac:dyDescent="0.3">
      <c r="B65" s="89"/>
      <c r="C65" s="93"/>
      <c r="D65" s="192"/>
      <c r="E65" s="19"/>
      <c r="F65" s="197" t="s">
        <v>142</v>
      </c>
      <c r="G65" s="152" t="s">
        <v>138</v>
      </c>
      <c r="H65" s="141" t="s">
        <v>281</v>
      </c>
      <c r="I65" s="318" t="s">
        <v>286</v>
      </c>
      <c r="J65" s="319"/>
      <c r="K65" s="319"/>
      <c r="L65" s="319"/>
      <c r="M65" s="319"/>
      <c r="N65" s="319"/>
      <c r="O65" s="153"/>
      <c r="P65" s="275"/>
      <c r="Q65" s="103"/>
      <c r="R65" s="150" t="s">
        <v>256</v>
      </c>
      <c r="S65" s="7"/>
    </row>
    <row r="66" spans="2:19" ht="28.5" customHeight="1" x14ac:dyDescent="0.3">
      <c r="B66" s="127"/>
      <c r="C66" s="51"/>
      <c r="D66" s="198"/>
      <c r="E66" s="79"/>
      <c r="F66" s="199"/>
      <c r="G66" s="200" t="s">
        <v>138</v>
      </c>
      <c r="H66" s="201" t="s">
        <v>225</v>
      </c>
      <c r="I66" s="326" t="s">
        <v>316</v>
      </c>
      <c r="J66" s="327"/>
      <c r="K66" s="327"/>
      <c r="L66" s="327"/>
      <c r="M66" s="327"/>
      <c r="N66" s="327"/>
      <c r="O66" s="202"/>
      <c r="P66" s="297" t="str">
        <f>IF(G66="■","構造計算","")</f>
        <v/>
      </c>
      <c r="Q66" s="83"/>
      <c r="R66" s="203" t="s">
        <v>256</v>
      </c>
      <c r="S66" s="7"/>
    </row>
    <row r="67" spans="2:19" ht="36.6" customHeight="1" x14ac:dyDescent="0.3">
      <c r="B67" s="18" t="s">
        <v>24</v>
      </c>
      <c r="C67" s="18" t="s">
        <v>25</v>
      </c>
      <c r="D67" s="313" t="s">
        <v>178</v>
      </c>
      <c r="E67" s="359"/>
      <c r="F67" s="314"/>
      <c r="G67" s="204" t="s">
        <v>179</v>
      </c>
      <c r="H67" s="360" t="s">
        <v>26</v>
      </c>
      <c r="I67" s="361"/>
      <c r="J67" s="205"/>
      <c r="K67" s="205"/>
      <c r="L67" s="205"/>
      <c r="M67" s="205"/>
      <c r="N67" s="205"/>
      <c r="O67" s="206"/>
      <c r="P67" s="313" t="s">
        <v>239</v>
      </c>
      <c r="Q67" s="314"/>
      <c r="R67" s="207" t="s">
        <v>266</v>
      </c>
      <c r="S67" s="10"/>
    </row>
    <row r="68" spans="2:19" x14ac:dyDescent="0.3">
      <c r="B68" s="89" t="s">
        <v>189</v>
      </c>
      <c r="C68" s="40" t="s">
        <v>50</v>
      </c>
      <c r="D68" s="192"/>
      <c r="E68" s="134" t="s">
        <v>147</v>
      </c>
      <c r="F68" s="97"/>
      <c r="G68" s="116" t="s">
        <v>138</v>
      </c>
      <c r="H68" s="144" t="s">
        <v>55</v>
      </c>
      <c r="I68" s="328" t="s">
        <v>193</v>
      </c>
      <c r="J68" s="329"/>
      <c r="K68" s="329"/>
      <c r="L68" s="329"/>
      <c r="M68" s="329"/>
      <c r="N68" s="329"/>
      <c r="O68" s="92"/>
      <c r="P68" s="272"/>
      <c r="Q68" s="121"/>
      <c r="R68" s="208" t="s">
        <v>256</v>
      </c>
      <c r="S68" s="7"/>
    </row>
    <row r="69" spans="2:19" ht="29.25" customHeight="1" x14ac:dyDescent="0.3">
      <c r="B69" s="196" t="s">
        <v>302</v>
      </c>
      <c r="C69" s="191" t="s">
        <v>205</v>
      </c>
      <c r="D69" s="192"/>
      <c r="E69" s="96"/>
      <c r="F69" s="97"/>
      <c r="G69" s="147" t="s">
        <v>138</v>
      </c>
      <c r="H69" s="148" t="s">
        <v>219</v>
      </c>
      <c r="I69" s="324" t="s">
        <v>317</v>
      </c>
      <c r="J69" s="325"/>
      <c r="K69" s="325"/>
      <c r="L69" s="325"/>
      <c r="M69" s="325"/>
      <c r="N69" s="325"/>
      <c r="O69" s="167"/>
      <c r="P69" s="296" t="str">
        <f>IF(G69="■","構造計算","")</f>
        <v/>
      </c>
      <c r="Q69" s="102"/>
      <c r="R69" s="150" t="s">
        <v>256</v>
      </c>
      <c r="S69" s="7"/>
    </row>
    <row r="70" spans="2:19" x14ac:dyDescent="0.3">
      <c r="B70" s="89"/>
      <c r="C70" s="93"/>
      <c r="D70" s="192"/>
      <c r="E70" s="96"/>
      <c r="F70" s="97"/>
      <c r="G70" s="209" t="s">
        <v>138</v>
      </c>
      <c r="H70" s="169" t="s">
        <v>216</v>
      </c>
      <c r="I70" s="330" t="s">
        <v>56</v>
      </c>
      <c r="J70" s="331"/>
      <c r="K70" s="331"/>
      <c r="L70" s="331"/>
      <c r="M70" s="331"/>
      <c r="N70" s="331"/>
      <c r="O70" s="92"/>
      <c r="P70" s="281"/>
      <c r="Q70" s="153"/>
      <c r="R70" s="354" t="s">
        <v>256</v>
      </c>
      <c r="S70" s="7"/>
    </row>
    <row r="71" spans="2:19" x14ac:dyDescent="0.3">
      <c r="B71" s="89"/>
      <c r="C71" s="93"/>
      <c r="D71" s="192"/>
      <c r="E71" s="96"/>
      <c r="F71" s="97"/>
      <c r="G71" s="140" t="s">
        <v>138</v>
      </c>
      <c r="H71" s="141" t="s">
        <v>229</v>
      </c>
      <c r="I71" s="332" t="s">
        <v>214</v>
      </c>
      <c r="J71" s="333"/>
      <c r="K71" s="333"/>
      <c r="L71" s="333"/>
      <c r="M71" s="333"/>
      <c r="N71" s="333"/>
      <c r="O71" s="92"/>
      <c r="P71" s="284"/>
      <c r="Q71" s="92"/>
      <c r="R71" s="355"/>
      <c r="S71" s="7"/>
    </row>
    <row r="72" spans="2:19" ht="28.5" customHeight="1" x14ac:dyDescent="0.3">
      <c r="B72" s="89"/>
      <c r="C72" s="93"/>
      <c r="D72" s="192"/>
      <c r="E72" s="134"/>
      <c r="F72" s="97"/>
      <c r="G72" s="140" t="s">
        <v>138</v>
      </c>
      <c r="H72" s="136" t="s">
        <v>217</v>
      </c>
      <c r="I72" s="316" t="s">
        <v>215</v>
      </c>
      <c r="J72" s="317"/>
      <c r="K72" s="317"/>
      <c r="L72" s="317"/>
      <c r="M72" s="317"/>
      <c r="N72" s="317"/>
      <c r="O72" s="121"/>
      <c r="P72" s="272"/>
      <c r="Q72" s="121"/>
      <c r="R72" s="356"/>
      <c r="S72" s="7"/>
    </row>
    <row r="73" spans="2:19" ht="28.5" customHeight="1" x14ac:dyDescent="0.3">
      <c r="B73" s="89"/>
      <c r="C73" s="93"/>
      <c r="D73" s="192"/>
      <c r="E73" s="175"/>
      <c r="F73" s="163"/>
      <c r="G73" s="147" t="s">
        <v>138</v>
      </c>
      <c r="H73" s="210" t="s">
        <v>220</v>
      </c>
      <c r="I73" s="324" t="s">
        <v>318</v>
      </c>
      <c r="J73" s="325"/>
      <c r="K73" s="325"/>
      <c r="L73" s="325"/>
      <c r="M73" s="325"/>
      <c r="N73" s="325"/>
      <c r="O73" s="149"/>
      <c r="P73" s="296" t="str">
        <f>IF(G73="■","構造計算","")</f>
        <v/>
      </c>
      <c r="Q73" s="102"/>
      <c r="R73" s="150"/>
      <c r="S73" s="7"/>
    </row>
    <row r="74" spans="2:19" x14ac:dyDescent="0.3">
      <c r="B74" s="89"/>
      <c r="C74" s="93"/>
      <c r="D74" s="192"/>
      <c r="E74" s="96" t="s">
        <v>148</v>
      </c>
      <c r="F74" s="97"/>
      <c r="G74" s="143" t="s">
        <v>138</v>
      </c>
      <c r="H74" s="169" t="s">
        <v>57</v>
      </c>
      <c r="I74" s="330" t="s">
        <v>184</v>
      </c>
      <c r="J74" s="331"/>
      <c r="K74" s="331"/>
      <c r="L74" s="331"/>
      <c r="M74" s="331"/>
      <c r="N74" s="331"/>
      <c r="O74" s="92"/>
      <c r="P74" s="211"/>
      <c r="Q74" s="142"/>
      <c r="R74" s="212" t="s">
        <v>256</v>
      </c>
      <c r="S74" s="7"/>
    </row>
    <row r="75" spans="2:19" x14ac:dyDescent="0.3">
      <c r="B75" s="89"/>
      <c r="C75" s="93"/>
      <c r="D75" s="192"/>
      <c r="E75" s="96"/>
      <c r="F75" s="97"/>
      <c r="G75" s="140" t="s">
        <v>138</v>
      </c>
      <c r="H75" s="141" t="s">
        <v>230</v>
      </c>
      <c r="I75" s="316" t="s">
        <v>228</v>
      </c>
      <c r="J75" s="317"/>
      <c r="K75" s="317"/>
      <c r="L75" s="317"/>
      <c r="M75" s="317"/>
      <c r="N75" s="317"/>
      <c r="O75" s="92"/>
      <c r="P75" s="213"/>
      <c r="Q75" s="137"/>
      <c r="R75" s="214"/>
      <c r="S75" s="7"/>
    </row>
    <row r="76" spans="2:19" ht="28.5" customHeight="1" x14ac:dyDescent="0.3">
      <c r="B76" s="89"/>
      <c r="C76" s="93"/>
      <c r="D76" s="192"/>
      <c r="E76" s="162"/>
      <c r="F76" s="163"/>
      <c r="G76" s="147" t="s">
        <v>138</v>
      </c>
      <c r="H76" s="148" t="s">
        <v>221</v>
      </c>
      <c r="I76" s="324" t="s">
        <v>319</v>
      </c>
      <c r="J76" s="325"/>
      <c r="K76" s="325"/>
      <c r="L76" s="325"/>
      <c r="M76" s="325"/>
      <c r="N76" s="325"/>
      <c r="O76" s="167"/>
      <c r="P76" s="296" t="str">
        <f>IF(G76="■","構造計算","")</f>
        <v/>
      </c>
      <c r="Q76" s="153"/>
      <c r="R76" s="212" t="s">
        <v>256</v>
      </c>
      <c r="S76" s="7"/>
    </row>
    <row r="77" spans="2:19" x14ac:dyDescent="0.3">
      <c r="B77" s="89"/>
      <c r="C77" s="93"/>
      <c r="D77" s="192"/>
      <c r="E77" s="96" t="s">
        <v>149</v>
      </c>
      <c r="F77" s="97"/>
      <c r="G77" s="143" t="s">
        <v>138</v>
      </c>
      <c r="H77" s="144" t="s">
        <v>58</v>
      </c>
      <c r="I77" s="318" t="s">
        <v>231</v>
      </c>
      <c r="J77" s="319"/>
      <c r="K77" s="319"/>
      <c r="L77" s="319"/>
      <c r="M77" s="319"/>
      <c r="N77" s="319"/>
      <c r="O77" s="92"/>
      <c r="P77" s="211"/>
      <c r="Q77" s="142"/>
      <c r="R77" s="212" t="s">
        <v>256</v>
      </c>
      <c r="S77" s="7"/>
    </row>
    <row r="78" spans="2:19" x14ac:dyDescent="0.3">
      <c r="B78" s="89"/>
      <c r="C78" s="93"/>
      <c r="D78" s="192"/>
      <c r="E78" s="162"/>
      <c r="F78" s="163"/>
      <c r="G78" s="147" t="s">
        <v>138</v>
      </c>
      <c r="H78" s="165" t="s">
        <v>229</v>
      </c>
      <c r="I78" s="318" t="s">
        <v>195</v>
      </c>
      <c r="J78" s="319"/>
      <c r="K78" s="319"/>
      <c r="L78" s="319"/>
      <c r="M78" s="319"/>
      <c r="N78" s="319"/>
      <c r="O78" s="102"/>
      <c r="P78" s="294"/>
      <c r="Q78" s="102"/>
      <c r="R78" s="170" t="s">
        <v>138</v>
      </c>
      <c r="S78" s="7"/>
    </row>
    <row r="79" spans="2:19" x14ac:dyDescent="0.3">
      <c r="B79" s="89"/>
      <c r="C79" s="93"/>
      <c r="D79" s="192"/>
      <c r="E79" s="181" t="s">
        <v>150</v>
      </c>
      <c r="F79" s="174" t="s">
        <v>141</v>
      </c>
      <c r="G79" s="140" t="s">
        <v>138</v>
      </c>
      <c r="H79" s="141" t="s">
        <v>59</v>
      </c>
      <c r="I79" s="318" t="s">
        <v>326</v>
      </c>
      <c r="J79" s="319"/>
      <c r="K79" s="319"/>
      <c r="L79" s="319"/>
      <c r="M79" s="319"/>
      <c r="N79" s="319"/>
      <c r="O79" s="92"/>
      <c r="P79" s="211"/>
      <c r="Q79" s="215"/>
      <c r="R79" s="212" t="s">
        <v>256</v>
      </c>
      <c r="S79" s="9"/>
    </row>
    <row r="80" spans="2:19" x14ac:dyDescent="0.3">
      <c r="B80" s="89"/>
      <c r="C80" s="93"/>
      <c r="D80" s="192"/>
      <c r="E80" s="181"/>
      <c r="F80" s="174" t="s">
        <v>142</v>
      </c>
      <c r="G80" s="140" t="s">
        <v>138</v>
      </c>
      <c r="H80" s="141"/>
      <c r="I80" s="318" t="s">
        <v>60</v>
      </c>
      <c r="J80" s="319"/>
      <c r="K80" s="319"/>
      <c r="L80" s="319"/>
      <c r="M80" s="319"/>
      <c r="N80" s="319"/>
      <c r="O80" s="153"/>
      <c r="P80" s="211"/>
      <c r="Q80" s="215"/>
      <c r="R80" s="212" t="s">
        <v>256</v>
      </c>
      <c r="S80" s="7"/>
    </row>
    <row r="81" spans="2:19" x14ac:dyDescent="0.3">
      <c r="B81" s="89"/>
      <c r="C81" s="93"/>
      <c r="D81" s="192"/>
      <c r="E81" s="181"/>
      <c r="F81" s="174" t="s">
        <v>157</v>
      </c>
      <c r="G81" s="135" t="s">
        <v>138</v>
      </c>
      <c r="H81" s="136"/>
      <c r="I81" s="100" t="s">
        <v>331</v>
      </c>
      <c r="J81" s="216"/>
      <c r="K81" s="216"/>
      <c r="L81" s="216" t="s">
        <v>299</v>
      </c>
      <c r="M81" s="216"/>
      <c r="N81" s="101"/>
      <c r="O81" s="102" t="s">
        <v>298</v>
      </c>
      <c r="P81" s="109"/>
      <c r="Q81" s="153"/>
      <c r="R81" s="212" t="s">
        <v>256</v>
      </c>
      <c r="S81" s="7"/>
    </row>
    <row r="82" spans="2:19" ht="28.5" customHeight="1" x14ac:dyDescent="0.3">
      <c r="B82" s="89"/>
      <c r="C82" s="93"/>
      <c r="D82" s="192"/>
      <c r="E82" s="217"/>
      <c r="F82" s="176"/>
      <c r="G82" s="147" t="s">
        <v>138</v>
      </c>
      <c r="H82" s="148" t="s">
        <v>278</v>
      </c>
      <c r="I82" s="324" t="s">
        <v>320</v>
      </c>
      <c r="J82" s="325"/>
      <c r="K82" s="325"/>
      <c r="L82" s="325"/>
      <c r="M82" s="325"/>
      <c r="N82" s="325"/>
      <c r="O82" s="167"/>
      <c r="P82" s="296" t="str">
        <f>IF(G82="■","構造計算","")</f>
        <v/>
      </c>
      <c r="Q82" s="153"/>
      <c r="R82" s="212" t="s">
        <v>256</v>
      </c>
      <c r="S82" s="7"/>
    </row>
    <row r="83" spans="2:19" ht="28.5" customHeight="1" x14ac:dyDescent="0.3">
      <c r="B83" s="89"/>
      <c r="C83" s="93"/>
      <c r="D83" s="192"/>
      <c r="E83" s="218" t="s">
        <v>151</v>
      </c>
      <c r="F83" s="187"/>
      <c r="G83" s="147" t="s">
        <v>138</v>
      </c>
      <c r="H83" s="165" t="s">
        <v>61</v>
      </c>
      <c r="I83" s="318" t="s">
        <v>63</v>
      </c>
      <c r="J83" s="319"/>
      <c r="K83" s="319"/>
      <c r="L83" s="319"/>
      <c r="M83" s="319"/>
      <c r="N83" s="319"/>
      <c r="O83" s="102"/>
      <c r="P83" s="293"/>
      <c r="Q83" s="215"/>
      <c r="R83" s="212" t="s">
        <v>256</v>
      </c>
      <c r="S83" s="9"/>
    </row>
    <row r="84" spans="2:19" ht="14.25" customHeight="1" x14ac:dyDescent="0.3">
      <c r="B84" s="89"/>
      <c r="C84" s="93"/>
      <c r="D84" s="192"/>
      <c r="E84" s="217"/>
      <c r="F84" s="174"/>
      <c r="G84" s="147" t="s">
        <v>138</v>
      </c>
      <c r="H84" s="148" t="s">
        <v>277</v>
      </c>
      <c r="I84" s="324" t="s">
        <v>321</v>
      </c>
      <c r="J84" s="325"/>
      <c r="K84" s="325"/>
      <c r="L84" s="325"/>
      <c r="M84" s="325"/>
      <c r="N84" s="325"/>
      <c r="O84" s="219"/>
      <c r="P84" s="300" t="str">
        <f>IF(G84="■","構造計算","")</f>
        <v/>
      </c>
      <c r="Q84" s="221"/>
      <c r="R84" s="212" t="s">
        <v>256</v>
      </c>
      <c r="S84" s="9"/>
    </row>
    <row r="85" spans="2:19" x14ac:dyDescent="0.3">
      <c r="B85" s="89"/>
      <c r="C85" s="93"/>
      <c r="D85" s="192"/>
      <c r="E85" s="96" t="s">
        <v>153</v>
      </c>
      <c r="F85" s="139"/>
      <c r="G85" s="168" t="s">
        <v>138</v>
      </c>
      <c r="H85" s="144" t="s">
        <v>62</v>
      </c>
      <c r="I85" s="330" t="s">
        <v>227</v>
      </c>
      <c r="J85" s="331"/>
      <c r="K85" s="331"/>
      <c r="L85" s="331"/>
      <c r="M85" s="331"/>
      <c r="N85" s="331"/>
      <c r="O85" s="153"/>
      <c r="P85" s="211"/>
      <c r="Q85" s="142"/>
      <c r="R85" s="212" t="s">
        <v>256</v>
      </c>
      <c r="S85" s="7"/>
    </row>
    <row r="86" spans="2:19" ht="42" customHeight="1" x14ac:dyDescent="0.3">
      <c r="B86" s="89"/>
      <c r="C86" s="93"/>
      <c r="D86" s="192"/>
      <c r="E86" s="96"/>
      <c r="F86" s="97"/>
      <c r="G86" s="135" t="s">
        <v>138</v>
      </c>
      <c r="H86" s="141" t="s">
        <v>229</v>
      </c>
      <c r="I86" s="316" t="s">
        <v>196</v>
      </c>
      <c r="J86" s="317"/>
      <c r="K86" s="317"/>
      <c r="L86" s="317"/>
      <c r="M86" s="317"/>
      <c r="N86" s="317"/>
      <c r="O86" s="121"/>
      <c r="P86" s="213"/>
      <c r="Q86" s="222"/>
      <c r="R86" s="214"/>
      <c r="S86" s="9"/>
    </row>
    <row r="87" spans="2:19" ht="28.5" customHeight="1" x14ac:dyDescent="0.3">
      <c r="B87" s="89"/>
      <c r="C87" s="93"/>
      <c r="D87" s="192"/>
      <c r="E87" s="162"/>
      <c r="F87" s="163"/>
      <c r="G87" s="135" t="s">
        <v>138</v>
      </c>
      <c r="H87" s="148" t="s">
        <v>222</v>
      </c>
      <c r="I87" s="324" t="s">
        <v>322</v>
      </c>
      <c r="J87" s="325"/>
      <c r="K87" s="325"/>
      <c r="L87" s="325"/>
      <c r="M87" s="325"/>
      <c r="N87" s="325"/>
      <c r="O87" s="149"/>
      <c r="P87" s="296" t="str">
        <f>IF(G87="■","構造計算","")</f>
        <v/>
      </c>
      <c r="Q87" s="153"/>
      <c r="R87" s="212" t="s">
        <v>256</v>
      </c>
      <c r="S87" s="7"/>
    </row>
    <row r="88" spans="2:19" x14ac:dyDescent="0.3">
      <c r="B88" s="89"/>
      <c r="C88" s="93"/>
      <c r="D88" s="192"/>
      <c r="E88" s="96" t="s">
        <v>159</v>
      </c>
      <c r="F88" s="97"/>
      <c r="G88" s="143" t="s">
        <v>138</v>
      </c>
      <c r="H88" s="144" t="s">
        <v>197</v>
      </c>
      <c r="I88" s="318" t="s">
        <v>198</v>
      </c>
      <c r="J88" s="319"/>
      <c r="K88" s="319"/>
      <c r="L88" s="319"/>
      <c r="M88" s="319"/>
      <c r="N88" s="319"/>
      <c r="O88" s="92"/>
      <c r="P88" s="275"/>
      <c r="Q88" s="153"/>
      <c r="R88" s="212" t="s">
        <v>256</v>
      </c>
      <c r="S88" s="7"/>
    </row>
    <row r="89" spans="2:19" ht="28.5" customHeight="1" x14ac:dyDescent="0.3">
      <c r="B89" s="89"/>
      <c r="C89" s="93"/>
      <c r="D89" s="192"/>
      <c r="E89" s="162"/>
      <c r="F89" s="163"/>
      <c r="G89" s="147" t="s">
        <v>138</v>
      </c>
      <c r="H89" s="148" t="s">
        <v>223</v>
      </c>
      <c r="I89" s="324" t="s">
        <v>323</v>
      </c>
      <c r="J89" s="325"/>
      <c r="K89" s="325"/>
      <c r="L89" s="325"/>
      <c r="M89" s="325"/>
      <c r="N89" s="325"/>
      <c r="O89" s="167"/>
      <c r="P89" s="296" t="str">
        <f>IF(G89="■","構造計算","")</f>
        <v/>
      </c>
      <c r="Q89" s="153"/>
      <c r="R89" s="212" t="s">
        <v>256</v>
      </c>
      <c r="S89" s="7"/>
    </row>
    <row r="90" spans="2:19" ht="28.5" customHeight="1" x14ac:dyDescent="0.3">
      <c r="B90" s="89"/>
      <c r="C90" s="93"/>
      <c r="D90" s="192"/>
      <c r="E90" s="181" t="s">
        <v>160</v>
      </c>
      <c r="F90" s="174"/>
      <c r="G90" s="140" t="s">
        <v>138</v>
      </c>
      <c r="H90" s="141" t="s">
        <v>64</v>
      </c>
      <c r="I90" s="330" t="s">
        <v>65</v>
      </c>
      <c r="J90" s="331"/>
      <c r="K90" s="331"/>
      <c r="L90" s="331"/>
      <c r="M90" s="331"/>
      <c r="N90" s="331"/>
      <c r="O90" s="92"/>
      <c r="P90" s="211"/>
      <c r="Q90" s="215"/>
      <c r="R90" s="223" t="s">
        <v>256</v>
      </c>
      <c r="S90" s="9"/>
    </row>
    <row r="91" spans="2:19" x14ac:dyDescent="0.3">
      <c r="B91" s="89"/>
      <c r="C91" s="93"/>
      <c r="D91" s="192"/>
      <c r="E91" s="217"/>
      <c r="F91" s="174"/>
      <c r="G91" s="140" t="s">
        <v>138</v>
      </c>
      <c r="H91" s="141" t="s">
        <v>229</v>
      </c>
      <c r="I91" s="316" t="s">
        <v>66</v>
      </c>
      <c r="J91" s="317"/>
      <c r="K91" s="317"/>
      <c r="L91" s="317"/>
      <c r="M91" s="317"/>
      <c r="N91" s="317"/>
      <c r="O91" s="121"/>
      <c r="P91" s="213"/>
      <c r="Q91" s="121"/>
      <c r="R91" s="208" t="s">
        <v>256</v>
      </c>
      <c r="S91" s="7"/>
    </row>
    <row r="92" spans="2:19" x14ac:dyDescent="0.3">
      <c r="B92" s="89"/>
      <c r="C92" s="93"/>
      <c r="D92" s="192"/>
      <c r="E92" s="224" t="s">
        <v>161</v>
      </c>
      <c r="F92" s="225"/>
      <c r="G92" s="147" t="s">
        <v>138</v>
      </c>
      <c r="H92" s="165" t="s">
        <v>67</v>
      </c>
      <c r="I92" s="318" t="s">
        <v>68</v>
      </c>
      <c r="J92" s="319"/>
      <c r="K92" s="319"/>
      <c r="L92" s="319"/>
      <c r="M92" s="319"/>
      <c r="N92" s="319"/>
      <c r="O92" s="121"/>
      <c r="P92" s="294"/>
      <c r="Q92" s="102"/>
      <c r="R92" s="150"/>
      <c r="S92" s="7"/>
    </row>
    <row r="93" spans="2:19" x14ac:dyDescent="0.3">
      <c r="B93" s="89"/>
      <c r="C93" s="93"/>
      <c r="D93" s="192"/>
      <c r="E93" s="96" t="s">
        <v>162</v>
      </c>
      <c r="F93" s="97"/>
      <c r="G93" s="143" t="s">
        <v>138</v>
      </c>
      <c r="H93" s="144" t="s">
        <v>69</v>
      </c>
      <c r="I93" s="318" t="s">
        <v>163</v>
      </c>
      <c r="J93" s="319"/>
      <c r="K93" s="319"/>
      <c r="L93" s="319"/>
      <c r="M93" s="319"/>
      <c r="N93" s="319"/>
      <c r="O93" s="173"/>
      <c r="P93" s="211"/>
      <c r="Q93" s="142"/>
      <c r="R93" s="212" t="s">
        <v>256</v>
      </c>
      <c r="S93" s="7"/>
    </row>
    <row r="94" spans="2:19" ht="28.5" customHeight="1" x14ac:dyDescent="0.3">
      <c r="B94" s="89"/>
      <c r="C94" s="93"/>
      <c r="D94" s="192"/>
      <c r="E94" s="162"/>
      <c r="F94" s="163"/>
      <c r="G94" s="147" t="s">
        <v>138</v>
      </c>
      <c r="H94" s="148" t="s">
        <v>229</v>
      </c>
      <c r="I94" s="324" t="s">
        <v>324</v>
      </c>
      <c r="J94" s="325"/>
      <c r="K94" s="325"/>
      <c r="L94" s="325"/>
      <c r="M94" s="325"/>
      <c r="N94" s="325"/>
      <c r="O94" s="167"/>
      <c r="P94" s="296" t="str">
        <f>IF(G94="■","構造計算","")</f>
        <v/>
      </c>
      <c r="Q94" s="153"/>
      <c r="R94" s="212" t="s">
        <v>256</v>
      </c>
      <c r="S94" s="7"/>
    </row>
    <row r="95" spans="2:19" x14ac:dyDescent="0.3">
      <c r="B95" s="89"/>
      <c r="C95" s="93"/>
      <c r="D95" s="192"/>
      <c r="E95" s="96" t="s">
        <v>165</v>
      </c>
      <c r="F95" s="97"/>
      <c r="G95" s="143" t="s">
        <v>138</v>
      </c>
      <c r="H95" s="144" t="s">
        <v>70</v>
      </c>
      <c r="I95" s="330" t="s">
        <v>71</v>
      </c>
      <c r="J95" s="331"/>
      <c r="K95" s="331"/>
      <c r="L95" s="331"/>
      <c r="M95" s="331"/>
      <c r="N95" s="331"/>
      <c r="O95" s="92"/>
      <c r="P95" s="211"/>
      <c r="Q95" s="153"/>
      <c r="R95" s="212" t="s">
        <v>256</v>
      </c>
      <c r="S95" s="7"/>
    </row>
    <row r="96" spans="2:19" ht="28.5" customHeight="1" x14ac:dyDescent="0.3">
      <c r="B96" s="89"/>
      <c r="C96" s="51"/>
      <c r="D96" s="198"/>
      <c r="E96" s="44"/>
      <c r="F96" s="45"/>
      <c r="G96" s="189" t="s">
        <v>138</v>
      </c>
      <c r="H96" s="157" t="s">
        <v>229</v>
      </c>
      <c r="I96" s="334" t="s">
        <v>164</v>
      </c>
      <c r="J96" s="335"/>
      <c r="K96" s="335"/>
      <c r="L96" s="335"/>
      <c r="M96" s="335"/>
      <c r="N96" s="335"/>
      <c r="O96" s="50"/>
      <c r="P96" s="226"/>
      <c r="Q96" s="50"/>
      <c r="R96" s="227"/>
      <c r="S96" s="7"/>
    </row>
    <row r="97" spans="2:19" ht="28.5" customHeight="1" x14ac:dyDescent="0.3">
      <c r="B97" s="89"/>
      <c r="C97" s="228" t="s">
        <v>72</v>
      </c>
      <c r="D97" s="229" t="s">
        <v>74</v>
      </c>
      <c r="E97" s="230"/>
      <c r="F97" s="231"/>
      <c r="G97" s="232" t="s">
        <v>138</v>
      </c>
      <c r="H97" s="233" t="s">
        <v>166</v>
      </c>
      <c r="I97" s="315" t="s">
        <v>73</v>
      </c>
      <c r="J97" s="312"/>
      <c r="K97" s="312"/>
      <c r="L97" s="312"/>
      <c r="M97" s="312"/>
      <c r="N97" s="312"/>
      <c r="O97" s="50"/>
      <c r="P97" s="282"/>
      <c r="Q97" s="234"/>
      <c r="R97" s="235" t="s">
        <v>256</v>
      </c>
      <c r="S97" s="9"/>
    </row>
    <row r="98" spans="2:19" ht="28.5" customHeight="1" x14ac:dyDescent="0.3">
      <c r="B98" s="89"/>
      <c r="C98" s="40" t="s">
        <v>75</v>
      </c>
      <c r="D98" s="160" t="s">
        <v>167</v>
      </c>
      <c r="E98" s="32" t="s">
        <v>140</v>
      </c>
      <c r="F98" s="33"/>
      <c r="G98" s="34" t="s">
        <v>138</v>
      </c>
      <c r="H98" s="35" t="s">
        <v>76</v>
      </c>
      <c r="I98" s="336" t="s">
        <v>263</v>
      </c>
      <c r="J98" s="337"/>
      <c r="K98" s="337"/>
      <c r="L98" s="337"/>
      <c r="M98" s="337"/>
      <c r="N98" s="337"/>
      <c r="O98" s="92"/>
      <c r="P98" s="295"/>
      <c r="Q98" s="122"/>
      <c r="R98" s="166" t="s">
        <v>256</v>
      </c>
      <c r="S98" s="7"/>
    </row>
    <row r="99" spans="2:19" ht="28.5" customHeight="1" x14ac:dyDescent="0.3">
      <c r="B99" s="89"/>
      <c r="C99" s="191" t="s">
        <v>205</v>
      </c>
      <c r="D99" s="151"/>
      <c r="E99" s="162"/>
      <c r="F99" s="163"/>
      <c r="G99" s="135" t="s">
        <v>138</v>
      </c>
      <c r="H99" s="136" t="s">
        <v>199</v>
      </c>
      <c r="I99" s="316" t="s">
        <v>168</v>
      </c>
      <c r="J99" s="317"/>
      <c r="K99" s="317"/>
      <c r="L99" s="317"/>
      <c r="M99" s="317"/>
      <c r="N99" s="317"/>
      <c r="O99" s="121"/>
      <c r="P99" s="286"/>
      <c r="Q99" s="222"/>
      <c r="R99" s="236" t="s">
        <v>256</v>
      </c>
      <c r="S99" s="9"/>
    </row>
    <row r="100" spans="2:19" x14ac:dyDescent="0.3">
      <c r="B100" s="89"/>
      <c r="C100" s="93"/>
      <c r="D100" s="151"/>
      <c r="E100" s="96" t="s">
        <v>143</v>
      </c>
      <c r="F100" s="97"/>
      <c r="G100" s="143" t="s">
        <v>138</v>
      </c>
      <c r="H100" s="144" t="s">
        <v>77</v>
      </c>
      <c r="I100" s="318" t="s">
        <v>39</v>
      </c>
      <c r="J100" s="319"/>
      <c r="K100" s="319"/>
      <c r="L100" s="319"/>
      <c r="M100" s="319"/>
      <c r="N100" s="319"/>
      <c r="O100" s="92"/>
      <c r="P100" s="285"/>
      <c r="Q100" s="142"/>
      <c r="R100" s="212" t="s">
        <v>256</v>
      </c>
      <c r="S100" s="7"/>
    </row>
    <row r="101" spans="2:19" x14ac:dyDescent="0.3">
      <c r="B101" s="89"/>
      <c r="C101" s="93"/>
      <c r="D101" s="151"/>
      <c r="E101" s="162"/>
      <c r="F101" s="163"/>
      <c r="G101" s="147" t="s">
        <v>138</v>
      </c>
      <c r="H101" s="99"/>
      <c r="I101" s="318" t="s">
        <v>257</v>
      </c>
      <c r="J101" s="319"/>
      <c r="K101" s="319"/>
      <c r="L101" s="319"/>
      <c r="M101" s="319"/>
      <c r="N101" s="319"/>
      <c r="O101" s="102"/>
      <c r="P101" s="293"/>
      <c r="Q101" s="102"/>
      <c r="R101" s="170" t="s">
        <v>138</v>
      </c>
      <c r="S101" s="7"/>
    </row>
    <row r="102" spans="2:19" x14ac:dyDescent="0.3">
      <c r="B102" s="89"/>
      <c r="C102" s="93"/>
      <c r="D102" s="151"/>
      <c r="E102" s="96" t="s">
        <v>144</v>
      </c>
      <c r="F102" s="97"/>
      <c r="G102" s="143" t="s">
        <v>138</v>
      </c>
      <c r="H102" s="144" t="s">
        <v>79</v>
      </c>
      <c r="I102" s="330" t="s">
        <v>169</v>
      </c>
      <c r="J102" s="331"/>
      <c r="K102" s="331"/>
      <c r="L102" s="331"/>
      <c r="M102" s="331"/>
      <c r="N102" s="331"/>
      <c r="O102" s="92"/>
      <c r="P102" s="285"/>
      <c r="Q102" s="142"/>
      <c r="R102" s="212" t="s">
        <v>256</v>
      </c>
      <c r="S102" s="7"/>
    </row>
    <row r="103" spans="2:19" x14ac:dyDescent="0.3">
      <c r="B103" s="89"/>
      <c r="C103" s="93"/>
      <c r="D103" s="151"/>
      <c r="E103" s="162"/>
      <c r="F103" s="163"/>
      <c r="G103" s="116" t="s">
        <v>138</v>
      </c>
      <c r="H103" s="117"/>
      <c r="I103" s="316" t="s">
        <v>170</v>
      </c>
      <c r="J103" s="317"/>
      <c r="K103" s="317"/>
      <c r="L103" s="317"/>
      <c r="M103" s="317"/>
      <c r="N103" s="317"/>
      <c r="O103" s="121"/>
      <c r="P103" s="286"/>
      <c r="Q103" s="121"/>
      <c r="R103" s="214" t="s">
        <v>256</v>
      </c>
      <c r="S103" s="7"/>
    </row>
    <row r="104" spans="2:19" x14ac:dyDescent="0.3">
      <c r="B104" s="89"/>
      <c r="C104" s="93"/>
      <c r="D104" s="151"/>
      <c r="E104" s="171" t="s">
        <v>146</v>
      </c>
      <c r="F104" s="172"/>
      <c r="G104" s="98" t="s">
        <v>138</v>
      </c>
      <c r="H104" s="99" t="s">
        <v>171</v>
      </c>
      <c r="I104" s="318" t="s">
        <v>171</v>
      </c>
      <c r="J104" s="319"/>
      <c r="K104" s="319"/>
      <c r="L104" s="319"/>
      <c r="M104" s="319"/>
      <c r="N104" s="319"/>
      <c r="O104" s="102"/>
      <c r="P104" s="293"/>
      <c r="Q104" s="153"/>
      <c r="R104" s="212" t="s">
        <v>256</v>
      </c>
      <c r="S104" s="7"/>
    </row>
    <row r="105" spans="2:19" x14ac:dyDescent="0.3">
      <c r="B105" s="89"/>
      <c r="C105" s="93"/>
      <c r="D105" s="151"/>
      <c r="E105" s="96" t="s">
        <v>147</v>
      </c>
      <c r="F105" s="97"/>
      <c r="G105" s="143" t="s">
        <v>138</v>
      </c>
      <c r="H105" s="144" t="s">
        <v>78</v>
      </c>
      <c r="I105" s="330" t="s">
        <v>80</v>
      </c>
      <c r="J105" s="331"/>
      <c r="K105" s="331"/>
      <c r="L105" s="331"/>
      <c r="M105" s="331"/>
      <c r="N105" s="331"/>
      <c r="O105" s="92"/>
      <c r="P105" s="285"/>
      <c r="Q105" s="142"/>
      <c r="R105" s="212" t="s">
        <v>256</v>
      </c>
      <c r="S105" s="7"/>
    </row>
    <row r="106" spans="2:19" ht="28.5" customHeight="1" x14ac:dyDescent="0.3">
      <c r="B106" s="89"/>
      <c r="C106" s="93"/>
      <c r="D106" s="151"/>
      <c r="E106" s="96"/>
      <c r="F106" s="174" t="s">
        <v>141</v>
      </c>
      <c r="G106" s="140" t="s">
        <v>138</v>
      </c>
      <c r="H106" s="141" t="s">
        <v>229</v>
      </c>
      <c r="I106" s="332" t="s">
        <v>232</v>
      </c>
      <c r="J106" s="333"/>
      <c r="K106" s="333"/>
      <c r="L106" s="333"/>
      <c r="M106" s="333"/>
      <c r="N106" s="333"/>
      <c r="O106" s="92"/>
      <c r="P106" s="295"/>
      <c r="Q106" s="92"/>
      <c r="R106" s="166" t="s">
        <v>256</v>
      </c>
      <c r="S106" s="7"/>
    </row>
    <row r="107" spans="2:19" ht="28.5" customHeight="1" x14ac:dyDescent="0.3">
      <c r="B107" s="89"/>
      <c r="C107" s="93"/>
      <c r="D107" s="151"/>
      <c r="E107" s="162"/>
      <c r="F107" s="176" t="s">
        <v>142</v>
      </c>
      <c r="G107" s="135" t="s">
        <v>138</v>
      </c>
      <c r="H107" s="136" t="s">
        <v>229</v>
      </c>
      <c r="I107" s="316" t="s">
        <v>233</v>
      </c>
      <c r="J107" s="317"/>
      <c r="K107" s="317"/>
      <c r="L107" s="317"/>
      <c r="M107" s="317"/>
      <c r="N107" s="317"/>
      <c r="O107" s="121"/>
      <c r="P107" s="286"/>
      <c r="Q107" s="121"/>
      <c r="R107" s="208" t="s">
        <v>256</v>
      </c>
      <c r="S107" s="7"/>
    </row>
    <row r="108" spans="2:19" x14ac:dyDescent="0.3">
      <c r="B108" s="89"/>
      <c r="C108" s="93"/>
      <c r="D108" s="151"/>
      <c r="E108" s="96" t="s">
        <v>148</v>
      </c>
      <c r="F108" s="97"/>
      <c r="G108" s="143" t="s">
        <v>138</v>
      </c>
      <c r="H108" s="144" t="s">
        <v>81</v>
      </c>
      <c r="I108" s="330" t="s">
        <v>82</v>
      </c>
      <c r="J108" s="331"/>
      <c r="K108" s="331"/>
      <c r="L108" s="331"/>
      <c r="M108" s="331"/>
      <c r="N108" s="331"/>
      <c r="O108" s="92"/>
      <c r="P108" s="285"/>
      <c r="Q108" s="142"/>
      <c r="R108" s="212" t="s">
        <v>256</v>
      </c>
      <c r="S108" s="7"/>
    </row>
    <row r="109" spans="2:19" x14ac:dyDescent="0.3">
      <c r="B109" s="89"/>
      <c r="C109" s="93"/>
      <c r="D109" s="151"/>
      <c r="E109" s="162"/>
      <c r="F109" s="163"/>
      <c r="G109" s="116" t="s">
        <v>138</v>
      </c>
      <c r="H109" s="117"/>
      <c r="I109" s="316" t="s">
        <v>172</v>
      </c>
      <c r="J109" s="317"/>
      <c r="K109" s="317"/>
      <c r="L109" s="317"/>
      <c r="M109" s="317"/>
      <c r="N109" s="317"/>
      <c r="O109" s="121"/>
      <c r="P109" s="286"/>
      <c r="Q109" s="121"/>
      <c r="R109" s="208" t="s">
        <v>256</v>
      </c>
      <c r="S109" s="7"/>
    </row>
    <row r="110" spans="2:19" x14ac:dyDescent="0.3">
      <c r="B110" s="89"/>
      <c r="C110" s="93"/>
      <c r="D110" s="151"/>
      <c r="E110" s="171" t="s">
        <v>149</v>
      </c>
      <c r="F110" s="172"/>
      <c r="G110" s="98" t="s">
        <v>138</v>
      </c>
      <c r="H110" s="99" t="s">
        <v>235</v>
      </c>
      <c r="I110" s="318" t="s">
        <v>234</v>
      </c>
      <c r="J110" s="319"/>
      <c r="K110" s="319"/>
      <c r="L110" s="319"/>
      <c r="M110" s="319"/>
      <c r="N110" s="319"/>
      <c r="O110" s="102"/>
      <c r="P110" s="275"/>
      <c r="Q110" s="153"/>
      <c r="R110" s="212" t="s">
        <v>256</v>
      </c>
      <c r="S110" s="7"/>
    </row>
    <row r="111" spans="2:19" x14ac:dyDescent="0.3">
      <c r="B111" s="89"/>
      <c r="C111" s="93"/>
      <c r="D111" s="151"/>
      <c r="E111" s="171" t="s">
        <v>150</v>
      </c>
      <c r="F111" s="172"/>
      <c r="G111" s="98" t="s">
        <v>138</v>
      </c>
      <c r="H111" s="99" t="s">
        <v>83</v>
      </c>
      <c r="I111" s="318" t="s">
        <v>173</v>
      </c>
      <c r="J111" s="319"/>
      <c r="K111" s="319"/>
      <c r="L111" s="319"/>
      <c r="M111" s="319"/>
      <c r="N111" s="319"/>
      <c r="O111" s="164"/>
      <c r="P111" s="293"/>
      <c r="Q111" s="142"/>
      <c r="R111" s="212" t="s">
        <v>256</v>
      </c>
      <c r="S111" s="7"/>
    </row>
    <row r="112" spans="2:19" x14ac:dyDescent="0.3">
      <c r="B112" s="89"/>
      <c r="C112" s="93"/>
      <c r="D112" s="151"/>
      <c r="E112" s="96" t="s">
        <v>151</v>
      </c>
      <c r="F112" s="97"/>
      <c r="G112" s="143" t="s">
        <v>138</v>
      </c>
      <c r="H112" s="144" t="s">
        <v>84</v>
      </c>
      <c r="I112" s="318" t="s">
        <v>85</v>
      </c>
      <c r="J112" s="319"/>
      <c r="K112" s="319"/>
      <c r="L112" s="319"/>
      <c r="M112" s="319"/>
      <c r="N112" s="319"/>
      <c r="O112" s="173"/>
      <c r="P112" s="285"/>
      <c r="Q112" s="142"/>
      <c r="R112" s="212" t="s">
        <v>256</v>
      </c>
      <c r="S112" s="7"/>
    </row>
    <row r="113" spans="2:19" x14ac:dyDescent="0.3">
      <c r="B113" s="89"/>
      <c r="C113" s="93"/>
      <c r="D113" s="151"/>
      <c r="E113" s="96"/>
      <c r="F113" s="174" t="s">
        <v>141</v>
      </c>
      <c r="G113" s="147" t="s">
        <v>138</v>
      </c>
      <c r="H113" s="165" t="s">
        <v>252</v>
      </c>
      <c r="I113" s="318" t="s">
        <v>327</v>
      </c>
      <c r="J113" s="319"/>
      <c r="K113" s="319"/>
      <c r="L113" s="319"/>
      <c r="M113" s="319"/>
      <c r="N113" s="319"/>
      <c r="O113" s="102"/>
      <c r="P113" s="109"/>
      <c r="Q113" s="102"/>
      <c r="R113" s="212" t="s">
        <v>256</v>
      </c>
      <c r="S113" s="7"/>
    </row>
    <row r="114" spans="2:19" ht="28.5" customHeight="1" x14ac:dyDescent="0.3">
      <c r="B114" s="89"/>
      <c r="C114" s="93"/>
      <c r="D114" s="151"/>
      <c r="E114" s="175"/>
      <c r="F114" s="176" t="s">
        <v>142</v>
      </c>
      <c r="G114" s="135" t="s">
        <v>138</v>
      </c>
      <c r="H114" s="136" t="s">
        <v>248</v>
      </c>
      <c r="I114" s="318" t="s">
        <v>249</v>
      </c>
      <c r="J114" s="319"/>
      <c r="K114" s="319"/>
      <c r="L114" s="319"/>
      <c r="M114" s="319"/>
      <c r="N114" s="319"/>
      <c r="O114" s="102"/>
      <c r="P114" s="109"/>
      <c r="Q114" s="102"/>
      <c r="R114" s="237" t="s">
        <v>138</v>
      </c>
      <c r="S114" s="7"/>
    </row>
    <row r="115" spans="2:19" ht="28.5" customHeight="1" x14ac:dyDescent="0.3">
      <c r="B115" s="89"/>
      <c r="C115" s="93"/>
      <c r="D115" s="151"/>
      <c r="E115" s="186" t="s">
        <v>153</v>
      </c>
      <c r="F115" s="139"/>
      <c r="G115" s="140" t="s">
        <v>138</v>
      </c>
      <c r="H115" s="141" t="s">
        <v>174</v>
      </c>
      <c r="I115" s="330" t="s">
        <v>86</v>
      </c>
      <c r="J115" s="331"/>
      <c r="K115" s="331"/>
      <c r="L115" s="331"/>
      <c r="M115" s="331"/>
      <c r="N115" s="331"/>
      <c r="O115" s="92"/>
      <c r="P115" s="281"/>
      <c r="Q115" s="153"/>
      <c r="R115" s="212" t="s">
        <v>256</v>
      </c>
      <c r="S115" s="7"/>
    </row>
    <row r="116" spans="2:19" x14ac:dyDescent="0.3">
      <c r="B116" s="89"/>
      <c r="C116" s="93"/>
      <c r="D116" s="151"/>
      <c r="E116" s="96"/>
      <c r="F116" s="97"/>
      <c r="G116" s="140" t="s">
        <v>138</v>
      </c>
      <c r="H116" s="141" t="s">
        <v>229</v>
      </c>
      <c r="I116" s="332" t="s">
        <v>90</v>
      </c>
      <c r="J116" s="333"/>
      <c r="K116" s="333"/>
      <c r="L116" s="333"/>
      <c r="M116" s="333"/>
      <c r="N116" s="333"/>
      <c r="O116" s="92"/>
      <c r="P116" s="284"/>
      <c r="Q116" s="92"/>
      <c r="R116" s="166" t="s">
        <v>256</v>
      </c>
      <c r="S116" s="7"/>
    </row>
    <row r="117" spans="2:19" x14ac:dyDescent="0.3">
      <c r="B117" s="89"/>
      <c r="C117" s="93"/>
      <c r="D117" s="151"/>
      <c r="E117" s="96"/>
      <c r="F117" s="97" t="s">
        <v>141</v>
      </c>
      <c r="G117" s="140" t="s">
        <v>138</v>
      </c>
      <c r="H117" s="141"/>
      <c r="I117" s="332" t="s">
        <v>87</v>
      </c>
      <c r="J117" s="333"/>
      <c r="K117" s="333"/>
      <c r="L117" s="333"/>
      <c r="M117" s="333"/>
      <c r="N117" s="333"/>
      <c r="O117" s="92"/>
      <c r="P117" s="284"/>
      <c r="Q117" s="92"/>
      <c r="R117" s="166" t="s">
        <v>256</v>
      </c>
      <c r="S117" s="7"/>
    </row>
    <row r="118" spans="2:19" x14ac:dyDescent="0.3">
      <c r="B118" s="89"/>
      <c r="C118" s="93"/>
      <c r="D118" s="151"/>
      <c r="E118" s="96"/>
      <c r="F118" s="97" t="s">
        <v>142</v>
      </c>
      <c r="G118" s="140" t="s">
        <v>138</v>
      </c>
      <c r="H118" s="141"/>
      <c r="I118" s="332" t="s">
        <v>88</v>
      </c>
      <c r="J118" s="333"/>
      <c r="K118" s="333"/>
      <c r="L118" s="333"/>
      <c r="M118" s="333"/>
      <c r="N118" s="333"/>
      <c r="O118" s="92"/>
      <c r="P118" s="284"/>
      <c r="Q118" s="92"/>
      <c r="R118" s="166" t="s">
        <v>256</v>
      </c>
      <c r="S118" s="7"/>
    </row>
    <row r="119" spans="2:19" x14ac:dyDescent="0.3">
      <c r="B119" s="89"/>
      <c r="C119" s="93"/>
      <c r="D119" s="151"/>
      <c r="E119" s="96"/>
      <c r="F119" s="97" t="s">
        <v>157</v>
      </c>
      <c r="G119" s="140" t="s">
        <v>138</v>
      </c>
      <c r="H119" s="141"/>
      <c r="I119" s="316" t="s">
        <v>89</v>
      </c>
      <c r="J119" s="317"/>
      <c r="K119" s="317"/>
      <c r="L119" s="317"/>
      <c r="M119" s="317"/>
      <c r="N119" s="317"/>
      <c r="O119" s="92"/>
      <c r="P119" s="284"/>
      <c r="Q119" s="92"/>
      <c r="R119" s="166" t="s">
        <v>256</v>
      </c>
      <c r="S119" s="7"/>
    </row>
    <row r="120" spans="2:19" x14ac:dyDescent="0.3">
      <c r="B120" s="89"/>
      <c r="C120" s="93"/>
      <c r="D120" s="151"/>
      <c r="E120" s="175"/>
      <c r="F120" s="163"/>
      <c r="G120" s="147" t="s">
        <v>138</v>
      </c>
      <c r="H120" s="165" t="s">
        <v>251</v>
      </c>
      <c r="I120" s="318" t="s">
        <v>250</v>
      </c>
      <c r="J120" s="319"/>
      <c r="K120" s="319"/>
      <c r="L120" s="319"/>
      <c r="M120" s="319"/>
      <c r="N120" s="319"/>
      <c r="O120" s="102"/>
      <c r="P120" s="109"/>
      <c r="Q120" s="102"/>
      <c r="R120" s="170" t="s">
        <v>138</v>
      </c>
      <c r="S120" s="7"/>
    </row>
    <row r="121" spans="2:19" ht="28.5" customHeight="1" x14ac:dyDescent="0.3">
      <c r="B121" s="89"/>
      <c r="C121" s="93"/>
      <c r="D121" s="151"/>
      <c r="E121" s="181" t="s">
        <v>159</v>
      </c>
      <c r="F121" s="97"/>
      <c r="G121" s="152" t="s">
        <v>138</v>
      </c>
      <c r="H121" s="238" t="s">
        <v>91</v>
      </c>
      <c r="I121" s="330" t="s">
        <v>92</v>
      </c>
      <c r="J121" s="331"/>
      <c r="K121" s="331"/>
      <c r="L121" s="331"/>
      <c r="M121" s="331"/>
      <c r="N121" s="331"/>
      <c r="O121" s="153"/>
      <c r="P121" s="281"/>
      <c r="Q121" s="153"/>
      <c r="R121" s="212" t="s">
        <v>256</v>
      </c>
      <c r="S121" s="7"/>
    </row>
    <row r="122" spans="2:19" x14ac:dyDescent="0.3">
      <c r="B122" s="89"/>
      <c r="C122" s="93"/>
      <c r="D122" s="151"/>
      <c r="E122" s="162"/>
      <c r="F122" s="163"/>
      <c r="G122" s="135" t="s">
        <v>138</v>
      </c>
      <c r="H122" s="136" t="s">
        <v>229</v>
      </c>
      <c r="I122" s="316" t="s">
        <v>236</v>
      </c>
      <c r="J122" s="317"/>
      <c r="K122" s="317"/>
      <c r="L122" s="317"/>
      <c r="M122" s="317"/>
      <c r="N122" s="317"/>
      <c r="O122" s="121"/>
      <c r="P122" s="272"/>
      <c r="Q122" s="121"/>
      <c r="R122" s="208" t="s">
        <v>256</v>
      </c>
      <c r="S122" s="7"/>
    </row>
    <row r="123" spans="2:19" x14ac:dyDescent="0.3">
      <c r="B123" s="89"/>
      <c r="C123" s="93"/>
      <c r="D123" s="192"/>
      <c r="E123" s="239" t="s">
        <v>160</v>
      </c>
      <c r="F123" s="194"/>
      <c r="G123" s="168" t="s">
        <v>138</v>
      </c>
      <c r="H123" s="169" t="s">
        <v>175</v>
      </c>
      <c r="I123" s="318" t="s">
        <v>237</v>
      </c>
      <c r="J123" s="319"/>
      <c r="K123" s="319"/>
      <c r="L123" s="319"/>
      <c r="M123" s="319"/>
      <c r="N123" s="319"/>
      <c r="O123" s="153"/>
      <c r="P123" s="182"/>
      <c r="Q123" s="153"/>
      <c r="R123" s="170" t="s">
        <v>138</v>
      </c>
      <c r="S123" s="7"/>
    </row>
    <row r="124" spans="2:19" x14ac:dyDescent="0.3">
      <c r="B124" s="89"/>
      <c r="C124" s="93"/>
      <c r="D124" s="192"/>
      <c r="E124" s="240"/>
      <c r="F124" s="241"/>
      <c r="G124" s="98" t="s">
        <v>138</v>
      </c>
      <c r="H124" s="99" t="s">
        <v>253</v>
      </c>
      <c r="I124" s="318" t="s">
        <v>237</v>
      </c>
      <c r="J124" s="319"/>
      <c r="K124" s="319"/>
      <c r="L124" s="319"/>
      <c r="M124" s="319"/>
      <c r="N124" s="319"/>
      <c r="O124" s="102"/>
      <c r="P124" s="109"/>
      <c r="Q124" s="102"/>
      <c r="R124" s="170" t="s">
        <v>138</v>
      </c>
      <c r="S124" s="7"/>
    </row>
    <row r="125" spans="2:19" ht="19.5" customHeight="1" x14ac:dyDescent="0.3">
      <c r="B125" s="89"/>
      <c r="C125" s="93"/>
      <c r="D125" s="192"/>
      <c r="E125" s="242" t="s">
        <v>161</v>
      </c>
      <c r="F125" s="243"/>
      <c r="G125" s="98" t="s">
        <v>138</v>
      </c>
      <c r="H125" s="244" t="s">
        <v>176</v>
      </c>
      <c r="I125" s="324" t="s">
        <v>254</v>
      </c>
      <c r="J125" s="325"/>
      <c r="K125" s="325"/>
      <c r="L125" s="325"/>
      <c r="M125" s="325"/>
      <c r="N125" s="325"/>
      <c r="O125" s="167"/>
      <c r="P125" s="296" t="str">
        <f>IF(G125="■","構造計算","")</f>
        <v/>
      </c>
      <c r="Q125" s="102"/>
      <c r="R125" s="150"/>
      <c r="S125" s="7"/>
    </row>
    <row r="126" spans="2:19" ht="19.5" customHeight="1" x14ac:dyDescent="0.3">
      <c r="B126" s="127"/>
      <c r="C126" s="51"/>
      <c r="D126" s="198"/>
      <c r="E126" s="79" t="s">
        <v>162</v>
      </c>
      <c r="F126" s="80"/>
      <c r="G126" s="46" t="s">
        <v>138</v>
      </c>
      <c r="H126" s="245" t="s">
        <v>93</v>
      </c>
      <c r="I126" s="326" t="s">
        <v>255</v>
      </c>
      <c r="J126" s="327"/>
      <c r="K126" s="327"/>
      <c r="L126" s="327"/>
      <c r="M126" s="327"/>
      <c r="N126" s="327"/>
      <c r="O126" s="246"/>
      <c r="P126" s="297" t="str">
        <f>IF(G126="■","構造計算","")</f>
        <v/>
      </c>
      <c r="Q126" s="83"/>
      <c r="R126" s="203"/>
      <c r="S126" s="7"/>
    </row>
    <row r="127" spans="2:19" ht="36.6" customHeight="1" x14ac:dyDescent="0.3">
      <c r="B127" s="18" t="s">
        <v>24</v>
      </c>
      <c r="C127" s="18" t="s">
        <v>25</v>
      </c>
      <c r="D127" s="313" t="s">
        <v>178</v>
      </c>
      <c r="E127" s="359"/>
      <c r="F127" s="314"/>
      <c r="G127" s="204" t="s">
        <v>179</v>
      </c>
      <c r="H127" s="360" t="s">
        <v>26</v>
      </c>
      <c r="I127" s="361"/>
      <c r="J127" s="205"/>
      <c r="K127" s="205"/>
      <c r="L127" s="205"/>
      <c r="M127" s="205"/>
      <c r="N127" s="205"/>
      <c r="O127" s="206"/>
      <c r="P127" s="313" t="s">
        <v>239</v>
      </c>
      <c r="Q127" s="314"/>
      <c r="R127" s="207" t="s">
        <v>266</v>
      </c>
      <c r="S127" s="10"/>
    </row>
    <row r="128" spans="2:19" x14ac:dyDescent="0.3">
      <c r="B128" s="89" t="s">
        <v>189</v>
      </c>
      <c r="C128" s="93" t="s">
        <v>94</v>
      </c>
      <c r="D128" s="192" t="s">
        <v>177</v>
      </c>
      <c r="E128" s="247" t="s">
        <v>140</v>
      </c>
      <c r="F128" s="241"/>
      <c r="G128" s="116" t="s">
        <v>138</v>
      </c>
      <c r="H128" s="117" t="s">
        <v>95</v>
      </c>
      <c r="I128" s="328" t="s">
        <v>96</v>
      </c>
      <c r="J128" s="329"/>
      <c r="K128" s="329"/>
      <c r="L128" s="329"/>
      <c r="M128" s="329"/>
      <c r="N128" s="329"/>
      <c r="O128" s="121"/>
      <c r="P128" s="272"/>
      <c r="Q128" s="121"/>
      <c r="R128" s="208" t="s">
        <v>256</v>
      </c>
      <c r="S128" s="7"/>
    </row>
    <row r="129" spans="2:19" ht="28.5" customHeight="1" x14ac:dyDescent="0.3">
      <c r="B129" s="196" t="s">
        <v>302</v>
      </c>
      <c r="C129" s="93"/>
      <c r="D129" s="192"/>
      <c r="E129" s="195" t="s">
        <v>143</v>
      </c>
      <c r="F129" s="124"/>
      <c r="G129" s="140" t="s">
        <v>138</v>
      </c>
      <c r="H129" s="141" t="s">
        <v>97</v>
      </c>
      <c r="I129" s="330" t="s">
        <v>98</v>
      </c>
      <c r="J129" s="331"/>
      <c r="K129" s="331"/>
      <c r="L129" s="331"/>
      <c r="M129" s="331"/>
      <c r="N129" s="331"/>
      <c r="O129" s="92"/>
      <c r="P129" s="281"/>
      <c r="Q129" s="215"/>
      <c r="R129" s="223" t="s">
        <v>256</v>
      </c>
      <c r="S129" s="9"/>
    </row>
    <row r="130" spans="2:19" ht="28.5" customHeight="1" x14ac:dyDescent="0.3">
      <c r="B130" s="89"/>
      <c r="C130" s="93"/>
      <c r="D130" s="192"/>
      <c r="E130" s="247"/>
      <c r="F130" s="241"/>
      <c r="G130" s="135" t="s">
        <v>138</v>
      </c>
      <c r="H130" s="136" t="s">
        <v>158</v>
      </c>
      <c r="I130" s="316" t="s">
        <v>207</v>
      </c>
      <c r="J130" s="317"/>
      <c r="K130" s="317"/>
      <c r="L130" s="317"/>
      <c r="M130" s="317"/>
      <c r="N130" s="317"/>
      <c r="O130" s="121"/>
      <c r="P130" s="272"/>
      <c r="Q130" s="121"/>
      <c r="R130" s="208"/>
      <c r="S130" s="7"/>
    </row>
    <row r="131" spans="2:19" x14ac:dyDescent="0.3">
      <c r="B131" s="89"/>
      <c r="C131" s="93"/>
      <c r="D131" s="192"/>
      <c r="E131" s="248" t="s">
        <v>144</v>
      </c>
      <c r="F131" s="249"/>
      <c r="G131" s="147" t="s">
        <v>138</v>
      </c>
      <c r="H131" s="165" t="s">
        <v>209</v>
      </c>
      <c r="I131" s="318" t="s">
        <v>210</v>
      </c>
      <c r="J131" s="319"/>
      <c r="K131" s="319"/>
      <c r="L131" s="319"/>
      <c r="M131" s="319"/>
      <c r="N131" s="319"/>
      <c r="O131" s="102"/>
      <c r="P131" s="275"/>
      <c r="Q131" s="102"/>
      <c r="R131" s="150" t="s">
        <v>256</v>
      </c>
      <c r="S131" s="7"/>
    </row>
    <row r="132" spans="2:19" ht="28.5" customHeight="1" x14ac:dyDescent="0.3">
      <c r="B132" s="89"/>
      <c r="C132" s="93"/>
      <c r="D132" s="192"/>
      <c r="E132" s="248" t="s">
        <v>146</v>
      </c>
      <c r="F132" s="249"/>
      <c r="G132" s="147" t="s">
        <v>138</v>
      </c>
      <c r="H132" s="165" t="s">
        <v>212</v>
      </c>
      <c r="I132" s="318" t="s">
        <v>208</v>
      </c>
      <c r="J132" s="319"/>
      <c r="K132" s="319"/>
      <c r="L132" s="319"/>
      <c r="M132" s="319"/>
      <c r="N132" s="319"/>
      <c r="O132" s="102"/>
      <c r="P132" s="275"/>
      <c r="Q132" s="102"/>
      <c r="R132" s="150" t="s">
        <v>256</v>
      </c>
      <c r="S132" s="7"/>
    </row>
    <row r="133" spans="2:19" ht="28.5" customHeight="1" x14ac:dyDescent="0.3">
      <c r="B133" s="89"/>
      <c r="C133" s="93"/>
      <c r="D133" s="192"/>
      <c r="E133" s="248" t="s">
        <v>147</v>
      </c>
      <c r="F133" s="249"/>
      <c r="G133" s="147" t="s">
        <v>138</v>
      </c>
      <c r="H133" s="165" t="s">
        <v>211</v>
      </c>
      <c r="I133" s="320" t="s">
        <v>213</v>
      </c>
      <c r="J133" s="321"/>
      <c r="K133" s="321"/>
      <c r="L133" s="321"/>
      <c r="M133" s="321"/>
      <c r="N133" s="321"/>
      <c r="O133" s="108"/>
      <c r="P133" s="275"/>
      <c r="Q133" s="102"/>
      <c r="R133" s="150" t="s">
        <v>256</v>
      </c>
      <c r="S133" s="7"/>
    </row>
    <row r="134" spans="2:19" ht="28.5" customHeight="1" x14ac:dyDescent="0.3">
      <c r="B134" s="127"/>
      <c r="C134" s="51"/>
      <c r="D134" s="198"/>
      <c r="E134" s="298" t="s">
        <v>148</v>
      </c>
      <c r="F134" s="199"/>
      <c r="G134" s="189" t="s">
        <v>138</v>
      </c>
      <c r="H134" s="157" t="s">
        <v>99</v>
      </c>
      <c r="I134" s="322" t="s">
        <v>100</v>
      </c>
      <c r="J134" s="323"/>
      <c r="K134" s="323"/>
      <c r="L134" s="323"/>
      <c r="M134" s="323"/>
      <c r="N134" s="323"/>
      <c r="O134" s="50"/>
      <c r="P134" s="299"/>
      <c r="Q134" s="83"/>
      <c r="R134" s="203" t="s">
        <v>256</v>
      </c>
      <c r="S134" s="7"/>
    </row>
    <row r="135" spans="2:19" x14ac:dyDescent="0.3">
      <c r="B135" s="85" t="s">
        <v>187</v>
      </c>
      <c r="C135" s="40" t="s">
        <v>101</v>
      </c>
      <c r="D135" s="40" t="s">
        <v>109</v>
      </c>
      <c r="E135" s="68"/>
      <c r="F135" s="69"/>
      <c r="G135" s="34" t="s">
        <v>138</v>
      </c>
      <c r="H135" s="35" t="s">
        <v>102</v>
      </c>
      <c r="I135" s="113" t="s">
        <v>299</v>
      </c>
      <c r="J135" s="287" t="str">
        <f>IF(G135="■",IF(COUNTA(K135:N135)=0,"控え壁なし",""),"")</f>
        <v/>
      </c>
      <c r="K135" s="366"/>
      <c r="L135" s="366"/>
      <c r="M135" s="366"/>
      <c r="N135" s="366"/>
      <c r="O135" s="39" t="s">
        <v>298</v>
      </c>
      <c r="P135" s="258" t="str">
        <f>IF(G135="■","塀の高さ＝1200","")</f>
        <v/>
      </c>
      <c r="Q135" s="39"/>
      <c r="R135" s="250"/>
    </row>
    <row r="136" spans="2:19" x14ac:dyDescent="0.3">
      <c r="B136" s="89" t="s">
        <v>186</v>
      </c>
      <c r="C136" s="93"/>
      <c r="D136" s="93"/>
      <c r="E136" s="19"/>
      <c r="F136" s="124"/>
      <c r="G136" s="143" t="s">
        <v>138</v>
      </c>
      <c r="H136" s="144" t="s">
        <v>103</v>
      </c>
      <c r="I136" s="22" t="s">
        <v>299</v>
      </c>
      <c r="J136" s="273" t="str">
        <f>IF(G136="■",IF(COUNTA(K136:N136)=0,"建築用コンクリートブロック A 種",""),"")</f>
        <v/>
      </c>
      <c r="K136" s="372"/>
      <c r="L136" s="372"/>
      <c r="M136" s="372"/>
      <c r="N136" s="372"/>
      <c r="O136" s="92" t="s">
        <v>298</v>
      </c>
      <c r="P136" s="93"/>
      <c r="Q136" s="92"/>
      <c r="R136" s="251"/>
    </row>
    <row r="137" spans="2:19" x14ac:dyDescent="0.3">
      <c r="B137" s="89"/>
      <c r="C137" s="93"/>
      <c r="D137" s="93"/>
      <c r="E137" s="19"/>
      <c r="F137" s="124"/>
      <c r="G137" s="143" t="s">
        <v>138</v>
      </c>
      <c r="H137" s="144" t="s">
        <v>111</v>
      </c>
      <c r="I137" s="22" t="s">
        <v>299</v>
      </c>
      <c r="J137" s="288" t="str">
        <f>IF(G137="■",IF(COUNTA(K137:N137)=0,"150",""),"")</f>
        <v/>
      </c>
      <c r="K137" s="372"/>
      <c r="L137" s="372"/>
      <c r="M137" s="372"/>
      <c r="N137" s="372"/>
      <c r="O137" s="92" t="s">
        <v>298</v>
      </c>
      <c r="P137" s="93"/>
      <c r="Q137" s="92"/>
      <c r="R137" s="94"/>
    </row>
    <row r="138" spans="2:19" x14ac:dyDescent="0.3">
      <c r="B138" s="89"/>
      <c r="C138" s="93"/>
      <c r="D138" s="93"/>
      <c r="E138" s="19"/>
      <c r="F138" s="124"/>
      <c r="G138" s="143" t="s">
        <v>138</v>
      </c>
      <c r="H138" s="144" t="s">
        <v>104</v>
      </c>
      <c r="I138" s="22" t="s">
        <v>299</v>
      </c>
      <c r="J138" s="273" t="str">
        <f>IF(G138="■",IF(COUNTA(K138:N139)=0,"壁内部　縦横に 80cm 間隔に D10 配置",""),"")</f>
        <v/>
      </c>
      <c r="K138" s="372"/>
      <c r="L138" s="372"/>
      <c r="M138" s="372"/>
      <c r="N138" s="372"/>
      <c r="O138" s="92" t="s">
        <v>298</v>
      </c>
      <c r="P138" s="93"/>
      <c r="Q138" s="92"/>
      <c r="R138" s="94"/>
    </row>
    <row r="139" spans="2:19" x14ac:dyDescent="0.3">
      <c r="B139" s="89"/>
      <c r="C139" s="93"/>
      <c r="D139" s="93"/>
      <c r="E139" s="19"/>
      <c r="F139" s="124"/>
      <c r="G139" s="143"/>
      <c r="H139" s="144"/>
      <c r="I139" s="22" t="s">
        <v>299</v>
      </c>
      <c r="J139" s="273" t="str">
        <f>IF(G138="■",IF(COUNTA(K138:N139)=0,"横筋：壁頂・基礎補強筋、縦筋：壁端部、隅角部 D10",""),"")</f>
        <v/>
      </c>
      <c r="K139" s="372"/>
      <c r="L139" s="372"/>
      <c r="M139" s="372"/>
      <c r="N139" s="372"/>
      <c r="O139" s="92" t="s">
        <v>298</v>
      </c>
      <c r="P139" s="93"/>
      <c r="Q139" s="92"/>
      <c r="R139" s="94"/>
    </row>
    <row r="140" spans="2:19" x14ac:dyDescent="0.3">
      <c r="B140" s="127"/>
      <c r="C140" s="51"/>
      <c r="D140" s="51"/>
      <c r="E140" s="79"/>
      <c r="F140" s="80"/>
      <c r="G140" s="46" t="s">
        <v>138</v>
      </c>
      <c r="H140" s="47" t="s">
        <v>105</v>
      </c>
      <c r="I140" s="82" t="s">
        <v>299</v>
      </c>
      <c r="J140" s="273" t="str">
        <f>IF(G140="■",IF(COUNTA(K140:N140)=0,"端部はかぎ状に折り曲げ、交差する鉄筋にかぎ掛け",""),"")</f>
        <v/>
      </c>
      <c r="K140" s="367"/>
      <c r="L140" s="367"/>
      <c r="M140" s="367"/>
      <c r="N140" s="367"/>
      <c r="O140" s="92" t="s">
        <v>298</v>
      </c>
      <c r="P140" s="93"/>
      <c r="Q140" s="92"/>
      <c r="R140" s="94"/>
    </row>
    <row r="141" spans="2:19" x14ac:dyDescent="0.3">
      <c r="B141" s="85" t="s">
        <v>106</v>
      </c>
      <c r="C141" s="252" t="s">
        <v>107</v>
      </c>
      <c r="D141" s="40" t="s">
        <v>108</v>
      </c>
      <c r="E141" s="68"/>
      <c r="F141" s="69"/>
      <c r="G141" s="34" t="s">
        <v>138</v>
      </c>
      <c r="H141" s="35" t="s">
        <v>110</v>
      </c>
      <c r="I141" s="253" t="s">
        <v>299</v>
      </c>
      <c r="J141" s="287"/>
      <c r="K141" s="366"/>
      <c r="L141" s="366"/>
      <c r="M141" s="366"/>
      <c r="N141" s="366"/>
      <c r="O141" s="254" t="s">
        <v>298</v>
      </c>
      <c r="P141" s="277"/>
      <c r="Q141" s="39"/>
      <c r="R141" s="76"/>
    </row>
    <row r="142" spans="2:19" x14ac:dyDescent="0.3">
      <c r="B142" s="89"/>
      <c r="C142" s="185"/>
      <c r="D142" s="93"/>
      <c r="E142" s="19"/>
      <c r="F142" s="124"/>
      <c r="G142" s="143" t="s">
        <v>138</v>
      </c>
      <c r="H142" s="289" t="s">
        <v>339</v>
      </c>
      <c r="I142" s="255" t="s">
        <v>299</v>
      </c>
      <c r="J142" s="290"/>
      <c r="K142" s="372"/>
      <c r="L142" s="372"/>
      <c r="M142" s="372"/>
      <c r="N142" s="372"/>
      <c r="O142" s="256" t="s">
        <v>298</v>
      </c>
      <c r="P142" s="93"/>
      <c r="Q142" s="92"/>
      <c r="R142" s="94"/>
    </row>
    <row r="143" spans="2:19" x14ac:dyDescent="0.3">
      <c r="B143" s="89"/>
      <c r="C143" s="185"/>
      <c r="D143" s="93"/>
      <c r="E143" s="19"/>
      <c r="F143" s="124"/>
      <c r="G143" s="143"/>
      <c r="H143" s="289" t="s">
        <v>335</v>
      </c>
      <c r="I143" s="255" t="s">
        <v>299</v>
      </c>
      <c r="J143" s="290"/>
      <c r="K143" s="372"/>
      <c r="L143" s="372"/>
      <c r="M143" s="372"/>
      <c r="N143" s="372"/>
      <c r="O143" s="256" t="s">
        <v>298</v>
      </c>
      <c r="P143" s="93"/>
      <c r="Q143" s="92"/>
      <c r="R143" s="94"/>
    </row>
    <row r="144" spans="2:19" x14ac:dyDescent="0.3">
      <c r="B144" s="127"/>
      <c r="C144" s="154"/>
      <c r="D144" s="51"/>
      <c r="E144" s="79"/>
      <c r="F144" s="80"/>
      <c r="G144" s="46" t="s">
        <v>138</v>
      </c>
      <c r="H144" s="291" t="s">
        <v>336</v>
      </c>
      <c r="I144" s="257" t="s">
        <v>299</v>
      </c>
      <c r="J144" s="81"/>
      <c r="K144" s="367"/>
      <c r="L144" s="367"/>
      <c r="M144" s="367"/>
      <c r="N144" s="367"/>
      <c r="O144" s="130" t="s">
        <v>298</v>
      </c>
      <c r="P144" s="51"/>
      <c r="Q144" s="50"/>
      <c r="R144" s="52"/>
    </row>
    <row r="145" spans="2:18" x14ac:dyDescent="0.3">
      <c r="B145" s="301" t="s">
        <v>337</v>
      </c>
      <c r="C145" s="40" t="s">
        <v>112</v>
      </c>
      <c r="D145" s="40" t="s">
        <v>113</v>
      </c>
      <c r="E145" s="68"/>
      <c r="F145" s="69"/>
      <c r="G145" s="34" t="s">
        <v>138</v>
      </c>
      <c r="H145" s="35" t="s">
        <v>110</v>
      </c>
      <c r="I145" s="253" t="s">
        <v>299</v>
      </c>
      <c r="J145" s="37"/>
      <c r="K145" s="366"/>
      <c r="L145" s="366"/>
      <c r="M145" s="366"/>
      <c r="N145" s="366"/>
      <c r="O145" s="254" t="s">
        <v>298</v>
      </c>
      <c r="P145" s="280"/>
      <c r="Q145" s="39"/>
      <c r="R145" s="76"/>
    </row>
    <row r="146" spans="2:18" x14ac:dyDescent="0.3">
      <c r="B146" s="302"/>
      <c r="C146" s="51"/>
      <c r="D146" s="51"/>
      <c r="E146" s="79"/>
      <c r="F146" s="80"/>
      <c r="G146" s="46"/>
      <c r="H146" s="47"/>
      <c r="I146" s="257"/>
      <c r="J146" s="257"/>
      <c r="K146" s="367"/>
      <c r="L146" s="367"/>
      <c r="M146" s="367"/>
      <c r="N146" s="367"/>
      <c r="O146" s="130"/>
      <c r="P146" s="282"/>
      <c r="Q146" s="50"/>
      <c r="R146" s="52"/>
    </row>
    <row r="147" spans="2:18" x14ac:dyDescent="0.3">
      <c r="B147" s="303"/>
      <c r="C147" s="51" t="s">
        <v>114</v>
      </c>
      <c r="D147" s="51" t="s">
        <v>115</v>
      </c>
      <c r="E147" s="79"/>
      <c r="F147" s="80"/>
      <c r="G147" s="46" t="s">
        <v>138</v>
      </c>
      <c r="H147" s="47" t="s">
        <v>110</v>
      </c>
      <c r="I147" s="257" t="s">
        <v>299</v>
      </c>
      <c r="J147" s="81"/>
      <c r="K147" s="343"/>
      <c r="L147" s="343"/>
      <c r="M147" s="343"/>
      <c r="N147" s="343"/>
      <c r="O147" s="130" t="s">
        <v>298</v>
      </c>
      <c r="P147" s="54"/>
      <c r="Q147" s="62"/>
      <c r="R147" s="65"/>
    </row>
    <row r="148" spans="2:18" x14ac:dyDescent="0.15">
      <c r="B148" s="304" t="s">
        <v>116</v>
      </c>
      <c r="C148" s="40" t="s">
        <v>117</v>
      </c>
      <c r="D148" s="40" t="s">
        <v>118</v>
      </c>
      <c r="E148" s="68"/>
      <c r="F148" s="69"/>
      <c r="G148" s="34" t="s">
        <v>138</v>
      </c>
      <c r="H148" s="35" t="s">
        <v>117</v>
      </c>
      <c r="I148" s="113" t="s">
        <v>299</v>
      </c>
      <c r="J148" s="37"/>
      <c r="K148" s="366"/>
      <c r="L148" s="366"/>
      <c r="M148" s="366"/>
      <c r="N148" s="366"/>
      <c r="O148" s="262" t="s">
        <v>298</v>
      </c>
      <c r="P148" s="40"/>
      <c r="Q148" s="39"/>
      <c r="R148" s="76"/>
    </row>
    <row r="149" spans="2:18" x14ac:dyDescent="0.15">
      <c r="B149" s="305"/>
      <c r="C149" s="93"/>
      <c r="D149" s="93"/>
      <c r="E149" s="19"/>
      <c r="F149" s="124"/>
      <c r="G149" s="143"/>
      <c r="H149" s="144"/>
      <c r="I149" s="22" t="s">
        <v>299</v>
      </c>
      <c r="J149" s="290"/>
      <c r="K149" s="372"/>
      <c r="L149" s="372"/>
      <c r="M149" s="372"/>
      <c r="N149" s="372"/>
      <c r="O149" s="263" t="s">
        <v>298</v>
      </c>
      <c r="P149" s="93"/>
      <c r="Q149" s="92"/>
      <c r="R149" s="94"/>
    </row>
    <row r="150" spans="2:18" x14ac:dyDescent="0.15">
      <c r="B150" s="306"/>
      <c r="C150" s="51"/>
      <c r="D150" s="51"/>
      <c r="E150" s="79"/>
      <c r="F150" s="80"/>
      <c r="G150" s="46"/>
      <c r="H150" s="47"/>
      <c r="I150" s="82" t="s">
        <v>299</v>
      </c>
      <c r="J150" s="81"/>
      <c r="K150" s="367"/>
      <c r="L150" s="367"/>
      <c r="M150" s="367"/>
      <c r="N150" s="367"/>
      <c r="O150" s="264" t="s">
        <v>298</v>
      </c>
      <c r="P150" s="51"/>
      <c r="Q150" s="50"/>
      <c r="R150" s="52"/>
    </row>
    <row r="151" spans="2:18" x14ac:dyDescent="0.3">
      <c r="B151" s="85" t="s">
        <v>119</v>
      </c>
      <c r="C151" s="40" t="s">
        <v>120</v>
      </c>
      <c r="D151" s="40" t="s">
        <v>121</v>
      </c>
      <c r="E151" s="68"/>
      <c r="F151" s="69"/>
      <c r="G151" s="34" t="s">
        <v>138</v>
      </c>
      <c r="H151" s="35" t="s">
        <v>122</v>
      </c>
      <c r="I151" s="113" t="s">
        <v>299</v>
      </c>
      <c r="J151" s="37"/>
      <c r="K151" s="366"/>
      <c r="L151" s="366"/>
      <c r="M151" s="366"/>
      <c r="N151" s="366"/>
      <c r="O151" s="39" t="s">
        <v>298</v>
      </c>
      <c r="P151" s="280"/>
      <c r="Q151" s="115"/>
      <c r="R151" s="76"/>
    </row>
    <row r="152" spans="2:18" x14ac:dyDescent="0.3">
      <c r="B152" s="89"/>
      <c r="C152" s="93"/>
      <c r="D152" s="93"/>
      <c r="E152" s="19"/>
      <c r="F152" s="124"/>
      <c r="G152" s="143"/>
      <c r="H152" s="144"/>
      <c r="I152" s="22" t="s">
        <v>299</v>
      </c>
      <c r="J152" s="290"/>
      <c r="K152" s="372"/>
      <c r="L152" s="372"/>
      <c r="M152" s="372"/>
      <c r="N152" s="372"/>
      <c r="O152" s="92" t="s">
        <v>298</v>
      </c>
      <c r="P152" s="284"/>
      <c r="Q152" s="122"/>
      <c r="R152" s="94"/>
    </row>
    <row r="153" spans="2:18" x14ac:dyDescent="0.3">
      <c r="B153" s="89"/>
      <c r="C153" s="93"/>
      <c r="D153" s="93"/>
      <c r="E153" s="19"/>
      <c r="F153" s="124"/>
      <c r="G153" s="143"/>
      <c r="H153" s="144"/>
      <c r="I153" s="22" t="s">
        <v>299</v>
      </c>
      <c r="J153" s="290"/>
      <c r="K153" s="372"/>
      <c r="L153" s="372"/>
      <c r="M153" s="372"/>
      <c r="N153" s="372"/>
      <c r="O153" s="92" t="s">
        <v>298</v>
      </c>
      <c r="P153" s="284"/>
      <c r="Q153" s="122"/>
      <c r="R153" s="94"/>
    </row>
    <row r="154" spans="2:18" x14ac:dyDescent="0.3">
      <c r="B154" s="89"/>
      <c r="C154" s="93"/>
      <c r="D154" s="93"/>
      <c r="E154" s="19"/>
      <c r="F154" s="124"/>
      <c r="G154" s="143" t="s">
        <v>138</v>
      </c>
      <c r="H154" s="144" t="s">
        <v>123</v>
      </c>
      <c r="I154" s="22" t="s">
        <v>299</v>
      </c>
      <c r="J154" s="290"/>
      <c r="K154" s="372"/>
      <c r="L154" s="372"/>
      <c r="M154" s="372"/>
      <c r="N154" s="372"/>
      <c r="O154" s="92" t="s">
        <v>298</v>
      </c>
      <c r="P154" s="93"/>
      <c r="Q154" s="92"/>
      <c r="R154" s="94"/>
    </row>
    <row r="155" spans="2:18" x14ac:dyDescent="0.3">
      <c r="B155" s="127"/>
      <c r="C155" s="51"/>
      <c r="D155" s="51"/>
      <c r="E155" s="79"/>
      <c r="F155" s="80"/>
      <c r="G155" s="46"/>
      <c r="H155" s="47"/>
      <c r="I155" s="82" t="s">
        <v>299</v>
      </c>
      <c r="J155" s="81"/>
      <c r="K155" s="367"/>
      <c r="L155" s="367"/>
      <c r="M155" s="367"/>
      <c r="N155" s="367"/>
      <c r="O155" s="50" t="s">
        <v>298</v>
      </c>
      <c r="P155" s="51"/>
      <c r="Q155" s="50"/>
      <c r="R155" s="52"/>
    </row>
    <row r="156" spans="2:18" ht="28.5" customHeight="1" x14ac:dyDescent="0.3">
      <c r="B156" s="261" t="s">
        <v>124</v>
      </c>
      <c r="C156" s="265" t="s">
        <v>125</v>
      </c>
      <c r="D156" s="54" t="s">
        <v>126</v>
      </c>
      <c r="E156" s="266"/>
      <c r="F156" s="132"/>
      <c r="G156" s="57" t="s">
        <v>138</v>
      </c>
      <c r="H156" s="58" t="s">
        <v>127</v>
      </c>
      <c r="I156" s="315" t="s">
        <v>129</v>
      </c>
      <c r="J156" s="312"/>
      <c r="K156" s="312"/>
      <c r="L156" s="312"/>
      <c r="M156" s="312"/>
      <c r="N156" s="312"/>
      <c r="O156" s="62"/>
      <c r="P156" s="40"/>
      <c r="Q156" s="39"/>
      <c r="R156" s="76"/>
    </row>
    <row r="157" spans="2:18" x14ac:dyDescent="0.15">
      <c r="B157" s="89"/>
      <c r="C157" s="307" t="s">
        <v>128</v>
      </c>
      <c r="D157" s="93" t="s">
        <v>130</v>
      </c>
      <c r="E157" s="267"/>
      <c r="F157" s="166"/>
      <c r="G157" s="143" t="s">
        <v>138</v>
      </c>
      <c r="H157" s="144" t="s">
        <v>131</v>
      </c>
      <c r="I157" s="22" t="s">
        <v>299</v>
      </c>
      <c r="J157" s="290"/>
      <c r="K157" s="366"/>
      <c r="L157" s="366"/>
      <c r="M157" s="366"/>
      <c r="N157" s="366"/>
      <c r="O157" s="263" t="s">
        <v>298</v>
      </c>
      <c r="P157" s="40"/>
      <c r="Q157" s="39"/>
      <c r="R157" s="76"/>
    </row>
    <row r="158" spans="2:18" x14ac:dyDescent="0.15">
      <c r="B158" s="89"/>
      <c r="C158" s="308"/>
      <c r="D158" s="93"/>
      <c r="E158" s="267"/>
      <c r="F158" s="166"/>
      <c r="G158" s="143"/>
      <c r="H158" s="144"/>
      <c r="I158" s="22" t="s">
        <v>299</v>
      </c>
      <c r="J158" s="290"/>
      <c r="K158" s="372"/>
      <c r="L158" s="372"/>
      <c r="M158" s="372"/>
      <c r="N158" s="372"/>
      <c r="O158" s="263" t="s">
        <v>298</v>
      </c>
      <c r="P158" s="93"/>
      <c r="Q158" s="92"/>
      <c r="R158" s="94"/>
    </row>
    <row r="159" spans="2:18" x14ac:dyDescent="0.15">
      <c r="B159" s="89"/>
      <c r="C159" s="308"/>
      <c r="D159" s="93"/>
      <c r="E159" s="267"/>
      <c r="F159" s="166"/>
      <c r="G159" s="143"/>
      <c r="H159" s="144"/>
      <c r="I159" s="22" t="s">
        <v>299</v>
      </c>
      <c r="J159" s="290"/>
      <c r="K159" s="372"/>
      <c r="L159" s="372"/>
      <c r="M159" s="372"/>
      <c r="N159" s="372"/>
      <c r="O159" s="263" t="s">
        <v>298</v>
      </c>
      <c r="P159" s="93"/>
      <c r="Q159" s="92"/>
      <c r="R159" s="94"/>
    </row>
    <row r="160" spans="2:18" x14ac:dyDescent="0.3">
      <c r="B160" s="89"/>
      <c r="C160" s="308"/>
      <c r="D160" s="93"/>
      <c r="E160" s="19"/>
      <c r="F160" s="124"/>
      <c r="G160" s="140" t="s">
        <v>138</v>
      </c>
      <c r="H160" s="268" t="s">
        <v>132</v>
      </c>
      <c r="I160" s="269" t="s">
        <v>299</v>
      </c>
      <c r="J160" s="290"/>
      <c r="K160" s="372"/>
      <c r="L160" s="372"/>
      <c r="M160" s="372"/>
      <c r="N160" s="372"/>
      <c r="O160" s="92" t="s">
        <v>298</v>
      </c>
      <c r="P160" s="93"/>
      <c r="Q160" s="92"/>
      <c r="R160" s="94"/>
    </row>
    <row r="161" spans="2:18" x14ac:dyDescent="0.3">
      <c r="B161" s="89"/>
      <c r="C161" s="308"/>
      <c r="D161" s="93"/>
      <c r="E161" s="19"/>
      <c r="F161" s="124"/>
      <c r="G161" s="140"/>
      <c r="H161" s="268"/>
      <c r="I161" s="269" t="s">
        <v>299</v>
      </c>
      <c r="J161" s="290"/>
      <c r="K161" s="372"/>
      <c r="L161" s="372"/>
      <c r="M161" s="372"/>
      <c r="N161" s="372"/>
      <c r="O161" s="92" t="s">
        <v>298</v>
      </c>
      <c r="P161" s="93"/>
      <c r="Q161" s="92"/>
      <c r="R161" s="94"/>
    </row>
    <row r="162" spans="2:18" x14ac:dyDescent="0.3">
      <c r="B162" s="89"/>
      <c r="C162" s="308"/>
      <c r="D162" s="93"/>
      <c r="E162" s="19"/>
      <c r="F162" s="124"/>
      <c r="G162" s="140"/>
      <c r="H162" s="268"/>
      <c r="I162" s="269" t="s">
        <v>299</v>
      </c>
      <c r="J162" s="290"/>
      <c r="K162" s="372"/>
      <c r="L162" s="372"/>
      <c r="M162" s="372"/>
      <c r="N162" s="372"/>
      <c r="O162" s="92" t="s">
        <v>298</v>
      </c>
      <c r="P162" s="93"/>
      <c r="Q162" s="92"/>
      <c r="R162" s="94"/>
    </row>
    <row r="163" spans="2:18" x14ac:dyDescent="0.3">
      <c r="B163" s="89"/>
      <c r="C163" s="308"/>
      <c r="D163" s="93"/>
      <c r="E163" s="19"/>
      <c r="F163" s="124"/>
      <c r="G163" s="140"/>
      <c r="H163" s="268"/>
      <c r="I163" s="269" t="s">
        <v>299</v>
      </c>
      <c r="J163" s="290"/>
      <c r="K163" s="372"/>
      <c r="L163" s="372"/>
      <c r="M163" s="372"/>
      <c r="N163" s="372"/>
      <c r="O163" s="92" t="s">
        <v>298</v>
      </c>
      <c r="P163" s="93"/>
      <c r="Q163" s="92"/>
      <c r="R163" s="94"/>
    </row>
    <row r="164" spans="2:18" x14ac:dyDescent="0.3">
      <c r="B164" s="89"/>
      <c r="C164" s="308"/>
      <c r="D164" s="93"/>
      <c r="E164" s="19"/>
      <c r="F164" s="124"/>
      <c r="G164" s="140"/>
      <c r="H164" s="268"/>
      <c r="I164" s="269" t="s">
        <v>299</v>
      </c>
      <c r="J164" s="290"/>
      <c r="K164" s="372"/>
      <c r="L164" s="372"/>
      <c r="M164" s="372"/>
      <c r="N164" s="372"/>
      <c r="O164" s="92" t="s">
        <v>298</v>
      </c>
      <c r="P164" s="93"/>
      <c r="Q164" s="92"/>
      <c r="R164" s="94"/>
    </row>
    <row r="165" spans="2:18" x14ac:dyDescent="0.3">
      <c r="B165" s="127"/>
      <c r="C165" s="309"/>
      <c r="D165" s="51"/>
      <c r="E165" s="79"/>
      <c r="F165" s="80"/>
      <c r="G165" s="189" t="s">
        <v>138</v>
      </c>
      <c r="H165" s="157" t="s">
        <v>133</v>
      </c>
      <c r="I165" s="310" t="s">
        <v>134</v>
      </c>
      <c r="J165" s="311"/>
      <c r="K165" s="311"/>
      <c r="L165" s="311"/>
      <c r="M165" s="311"/>
      <c r="N165" s="311"/>
      <c r="O165" s="270"/>
      <c r="P165" s="51"/>
      <c r="Q165" s="50"/>
      <c r="R165" s="52"/>
    </row>
    <row r="166" spans="2:18" x14ac:dyDescent="0.3">
      <c r="B166" s="301" t="s">
        <v>240</v>
      </c>
      <c r="C166" s="93"/>
      <c r="D166" s="54" t="s">
        <v>135</v>
      </c>
      <c r="E166" s="55"/>
      <c r="F166" s="56"/>
      <c r="G166" s="57" t="s">
        <v>138</v>
      </c>
      <c r="H166" s="58"/>
      <c r="I166" s="131" t="s">
        <v>300</v>
      </c>
      <c r="J166" s="23"/>
      <c r="K166" s="343"/>
      <c r="L166" s="343"/>
      <c r="M166" s="343"/>
      <c r="N166" s="343"/>
      <c r="O166" s="62" t="s">
        <v>298</v>
      </c>
      <c r="P166" s="54"/>
      <c r="Q166" s="62"/>
      <c r="R166" s="65"/>
    </row>
    <row r="167" spans="2:18" x14ac:dyDescent="0.3">
      <c r="B167" s="303"/>
      <c r="C167" s="271"/>
      <c r="D167" s="51" t="s">
        <v>136</v>
      </c>
      <c r="E167" s="79"/>
      <c r="F167" s="80"/>
      <c r="G167" s="46" t="s">
        <v>138</v>
      </c>
      <c r="H167" s="47"/>
      <c r="I167" s="158" t="s">
        <v>299</v>
      </c>
      <c r="J167" s="82"/>
      <c r="K167" s="343"/>
      <c r="L167" s="343"/>
      <c r="M167" s="343"/>
      <c r="N167" s="343"/>
      <c r="O167" s="50" t="s">
        <v>298</v>
      </c>
      <c r="P167" s="51"/>
      <c r="Q167" s="50"/>
      <c r="R167" s="52"/>
    </row>
    <row r="168" spans="2:18" x14ac:dyDescent="0.3">
      <c r="P168" s="4"/>
      <c r="Q168" s="4"/>
      <c r="R168" s="11"/>
    </row>
    <row r="169" spans="2:18" ht="15" x14ac:dyDescent="0.3">
      <c r="G169" s="15"/>
    </row>
  </sheetData>
  <mergeCells count="182">
    <mergeCell ref="K166:N166"/>
    <mergeCell ref="K167:N167"/>
    <mergeCell ref="K154:N154"/>
    <mergeCell ref="K155:N155"/>
    <mergeCell ref="K157:N157"/>
    <mergeCell ref="K158:N158"/>
    <mergeCell ref="K159:N159"/>
    <mergeCell ref="K160:N160"/>
    <mergeCell ref="K161:N161"/>
    <mergeCell ref="K162:N162"/>
    <mergeCell ref="K163:N163"/>
    <mergeCell ref="K164:N164"/>
    <mergeCell ref="K145:N145"/>
    <mergeCell ref="K146:N146"/>
    <mergeCell ref="K147:N147"/>
    <mergeCell ref="K148:N148"/>
    <mergeCell ref="K149:N149"/>
    <mergeCell ref="K150:N150"/>
    <mergeCell ref="K151:N151"/>
    <mergeCell ref="K152:N152"/>
    <mergeCell ref="K153:N153"/>
    <mergeCell ref="B166:B167"/>
    <mergeCell ref="I133:N133"/>
    <mergeCell ref="I134:N134"/>
    <mergeCell ref="B145:B147"/>
    <mergeCell ref="B148:B150"/>
    <mergeCell ref="I156:N156"/>
    <mergeCell ref="C157:C165"/>
    <mergeCell ref="I165:N165"/>
    <mergeCell ref="P127:Q127"/>
    <mergeCell ref="I128:N128"/>
    <mergeCell ref="I129:N129"/>
    <mergeCell ref="I130:N130"/>
    <mergeCell ref="I131:N131"/>
    <mergeCell ref="I132:N132"/>
    <mergeCell ref="K135:N135"/>
    <mergeCell ref="K136:N136"/>
    <mergeCell ref="K137:N137"/>
    <mergeCell ref="K138:N138"/>
    <mergeCell ref="K139:N139"/>
    <mergeCell ref="K140:N140"/>
    <mergeCell ref="K141:N141"/>
    <mergeCell ref="K142:N142"/>
    <mergeCell ref="K143:N143"/>
    <mergeCell ref="K144:N144"/>
    <mergeCell ref="I122:N122"/>
    <mergeCell ref="I123:N123"/>
    <mergeCell ref="I124:N124"/>
    <mergeCell ref="I125:N125"/>
    <mergeCell ref="I126:N126"/>
    <mergeCell ref="D127:F127"/>
    <mergeCell ref="H127:I127"/>
    <mergeCell ref="I116:N116"/>
    <mergeCell ref="I117:N117"/>
    <mergeCell ref="I118:N118"/>
    <mergeCell ref="I119:N119"/>
    <mergeCell ref="I120:N120"/>
    <mergeCell ref="I121:N121"/>
    <mergeCell ref="I110:N110"/>
    <mergeCell ref="I111:N111"/>
    <mergeCell ref="I112:N112"/>
    <mergeCell ref="I113:N113"/>
    <mergeCell ref="I114:N114"/>
    <mergeCell ref="I115:N115"/>
    <mergeCell ref="I104:N104"/>
    <mergeCell ref="I105:N105"/>
    <mergeCell ref="I106:N106"/>
    <mergeCell ref="I107:N107"/>
    <mergeCell ref="I108:N108"/>
    <mergeCell ref="I109:N109"/>
    <mergeCell ref="I98:N98"/>
    <mergeCell ref="I99:N99"/>
    <mergeCell ref="I100:N100"/>
    <mergeCell ref="I101:N101"/>
    <mergeCell ref="I102:N102"/>
    <mergeCell ref="I103:N103"/>
    <mergeCell ref="I92:N92"/>
    <mergeCell ref="I93:N93"/>
    <mergeCell ref="I94:N94"/>
    <mergeCell ref="I95:N95"/>
    <mergeCell ref="I96:N96"/>
    <mergeCell ref="I97:N97"/>
    <mergeCell ref="I86:N86"/>
    <mergeCell ref="I87:N87"/>
    <mergeCell ref="I88:N88"/>
    <mergeCell ref="I89:N89"/>
    <mergeCell ref="I90:N90"/>
    <mergeCell ref="I91:N91"/>
    <mergeCell ref="I79:N79"/>
    <mergeCell ref="I80:N80"/>
    <mergeCell ref="I82:N82"/>
    <mergeCell ref="I83:N83"/>
    <mergeCell ref="I84:N84"/>
    <mergeCell ref="I85:N85"/>
    <mergeCell ref="I73:N73"/>
    <mergeCell ref="I74:N74"/>
    <mergeCell ref="I75:N75"/>
    <mergeCell ref="I76:N76"/>
    <mergeCell ref="I77:N77"/>
    <mergeCell ref="I78:N78"/>
    <mergeCell ref="P67:Q67"/>
    <mergeCell ref="I68:N68"/>
    <mergeCell ref="I69:N69"/>
    <mergeCell ref="I70:N70"/>
    <mergeCell ref="R70:R72"/>
    <mergeCell ref="I71:N71"/>
    <mergeCell ref="I72:N72"/>
    <mergeCell ref="I62:N62"/>
    <mergeCell ref="I63:N63"/>
    <mergeCell ref="I64:N64"/>
    <mergeCell ref="I65:N65"/>
    <mergeCell ref="I66:N66"/>
    <mergeCell ref="D67:F67"/>
    <mergeCell ref="H67:I67"/>
    <mergeCell ref="I57:N57"/>
    <mergeCell ref="R57:R61"/>
    <mergeCell ref="I58:N58"/>
    <mergeCell ref="I59:N59"/>
    <mergeCell ref="I60:N60"/>
    <mergeCell ref="I61:N61"/>
    <mergeCell ref="I52:N52"/>
    <mergeCell ref="I53:N53"/>
    <mergeCell ref="I54:N54"/>
    <mergeCell ref="I55:N55"/>
    <mergeCell ref="R55:R56"/>
    <mergeCell ref="I56:N56"/>
    <mergeCell ref="I48:N48"/>
    <mergeCell ref="R48:R49"/>
    <mergeCell ref="I49:N49"/>
    <mergeCell ref="I50:N50"/>
    <mergeCell ref="R50:R51"/>
    <mergeCell ref="I51:N51"/>
    <mergeCell ref="I42:N42"/>
    <mergeCell ref="I43:N43"/>
    <mergeCell ref="I44:N44"/>
    <mergeCell ref="I45:N45"/>
    <mergeCell ref="I46:N46"/>
    <mergeCell ref="I47:N47"/>
    <mergeCell ref="I36:N36"/>
    <mergeCell ref="I37:N37"/>
    <mergeCell ref="I38:N38"/>
    <mergeCell ref="I39:N39"/>
    <mergeCell ref="I40:N40"/>
    <mergeCell ref="I41:N41"/>
    <mergeCell ref="I30:N30"/>
    <mergeCell ref="I31:N31"/>
    <mergeCell ref="I32:N32"/>
    <mergeCell ref="I34:N34"/>
    <mergeCell ref="R34:R35"/>
    <mergeCell ref="I35:N35"/>
    <mergeCell ref="I24:N24"/>
    <mergeCell ref="I25:N25"/>
    <mergeCell ref="I26:N26"/>
    <mergeCell ref="R26:R27"/>
    <mergeCell ref="I27:N27"/>
    <mergeCell ref="I28:N28"/>
    <mergeCell ref="R28:R29"/>
    <mergeCell ref="I29:N29"/>
    <mergeCell ref="P1:R1"/>
    <mergeCell ref="B2:I2"/>
    <mergeCell ref="P2:R2"/>
    <mergeCell ref="C3:R3"/>
    <mergeCell ref="I4:N4"/>
    <mergeCell ref="D5:F5"/>
    <mergeCell ref="H5:I5"/>
    <mergeCell ref="P5:Q5"/>
    <mergeCell ref="R32:R33"/>
    <mergeCell ref="I33:N33"/>
    <mergeCell ref="K6:N6"/>
    <mergeCell ref="K7:N7"/>
    <mergeCell ref="K12:N12"/>
    <mergeCell ref="K13:N13"/>
    <mergeCell ref="K14:N14"/>
    <mergeCell ref="K15:N15"/>
    <mergeCell ref="K16:N16"/>
    <mergeCell ref="K17:N17"/>
    <mergeCell ref="K18:N18"/>
    <mergeCell ref="K19:N19"/>
    <mergeCell ref="K20:N20"/>
    <mergeCell ref="K21:N21"/>
    <mergeCell ref="K22:N22"/>
    <mergeCell ref="K23:N23"/>
  </mergeCells>
  <phoneticPr fontId="1"/>
  <dataValidations count="1">
    <dataValidation type="list" allowBlank="1" showInputMessage="1" showErrorMessage="1" sqref="G6:G48 R123:R124 R46 R40 R53 R78 R101 R114 R120 G50:G66 G68:G126 R50 G128:G167" xr:uid="{2DD052AC-0C4C-4F2E-A03F-6A0177C2B07E}">
      <formula1>"■,□"</formula1>
    </dataValidation>
  </dataValidations>
  <pageMargins left="0.59055118110236227" right="0.23622047244094491" top="0.59055118110236227" bottom="0.31496062992125984" header="0.31496062992125984" footer="0.31496062992125984"/>
  <pageSetup paperSize="9" scale="58" orientation="portrait" r:id="rId1"/>
  <rowBreaks count="2" manualBreakCount="2">
    <brk id="66" max="17" man="1"/>
    <brk id="126" max="17" man="1"/>
  </rowBreaks>
  <colBreaks count="1" manualBreakCount="1">
    <brk id="18" min="1" max="1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仕様表</vt:lpstr>
      <vt:lpstr>仕様表!Print_Area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池田 英彦</cp:lastModifiedBy>
  <cp:lastPrinted>2025-03-26T06:26:22Z</cp:lastPrinted>
  <dcterms:created xsi:type="dcterms:W3CDTF">2024-02-29T07:02:11Z</dcterms:created>
  <dcterms:modified xsi:type="dcterms:W3CDTF">2025-03-27T03:00:22Z</dcterms:modified>
</cp:coreProperties>
</file>